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1760"/>
  </bookViews>
  <sheets>
    <sheet name="収穫予測（入力）" sheetId="19" r:id="rId1"/>
    <sheet name="間伐グラフ" sheetId="17" r:id="rId2"/>
    <sheet name="無間伐グラフ" sheetId="18" r:id="rId3"/>
    <sheet name="ヒノキシミュレーション (任意)" sheetId="20" r:id="rId4"/>
    <sheet name="（計算用）" sheetId="16" r:id="rId5"/>
  </sheets>
  <externalReferences>
    <externalReference r:id="rId6"/>
    <externalReference r:id="rId7"/>
  </externalReferences>
  <definedNames>
    <definedName name="ＣＨＩＩ">[1]プロットデータ!$N$61</definedName>
    <definedName name="DATA" localSheetId="4">'（計算用）'!$A$19:$AG$99</definedName>
    <definedName name="DATA" localSheetId="3">'ヒノキシミュレーション (任意)'!$A$19:$AG$99</definedName>
    <definedName name="DATA">#REF!</definedName>
    <definedName name="_xlnm.Print_Area" localSheetId="4">'（計算用）'!$BX$4:$CC$99</definedName>
    <definedName name="_xlnm.Print_Area" localSheetId="3">'ヒノキシミュレーション (任意)'!$BX$4:$CC$99</definedName>
    <definedName name="_xlnm.Print_Area" localSheetId="0">'収穫予測（入力）'!$F$46:$X$74</definedName>
    <definedName name="検索条件">[2]施行履歴!#REF!</definedName>
    <definedName name="消費税">#REF!</definedName>
  </definedNames>
  <calcPr calcId="125725"/>
</workbook>
</file>

<file path=xl/calcChain.xml><?xml version="1.0" encoding="utf-8"?>
<calcChain xmlns="http://schemas.openxmlformats.org/spreadsheetml/2006/main">
  <c r="K64" i="19"/>
  <c r="Q73"/>
  <c r="M73"/>
  <c r="O57"/>
  <c r="M57"/>
  <c r="K57"/>
  <c r="J57"/>
  <c r="H57"/>
  <c r="G57"/>
  <c r="J56"/>
  <c r="H56"/>
  <c r="I56" s="1"/>
  <c r="G56"/>
  <c r="O55"/>
  <c r="J55"/>
  <c r="G55"/>
  <c r="E6" i="20" l="1"/>
  <c r="BU99"/>
  <c r="BT99"/>
  <c r="BS99"/>
  <c r="BR99"/>
  <c r="BQ99"/>
  <c r="BP99"/>
  <c r="BN99"/>
  <c r="BO99" s="1"/>
  <c r="BU98"/>
  <c r="BT98"/>
  <c r="BS98"/>
  <c r="BR98"/>
  <c r="BQ98"/>
  <c r="BP98"/>
  <c r="BN98"/>
  <c r="BO98" s="1"/>
  <c r="BU97"/>
  <c r="BT97"/>
  <c r="BS97"/>
  <c r="BR97"/>
  <c r="BQ97"/>
  <c r="BP97"/>
  <c r="BN97"/>
  <c r="BO97" s="1"/>
  <c r="BU96"/>
  <c r="BT96"/>
  <c r="BS96"/>
  <c r="BR96"/>
  <c r="BQ96"/>
  <c r="BP96"/>
  <c r="BN96"/>
  <c r="BO96" s="1"/>
  <c r="BU95"/>
  <c r="BT95"/>
  <c r="BS95"/>
  <c r="BR95"/>
  <c r="BQ95"/>
  <c r="BP95"/>
  <c r="BN95"/>
  <c r="BO95" s="1"/>
  <c r="BU94"/>
  <c r="BT94"/>
  <c r="BS94"/>
  <c r="BR94"/>
  <c r="BQ94"/>
  <c r="BP94"/>
  <c r="BN94"/>
  <c r="BO94" s="1"/>
  <c r="BU93"/>
  <c r="BT93"/>
  <c r="BS93"/>
  <c r="BR93"/>
  <c r="BQ93"/>
  <c r="BP93"/>
  <c r="BN93"/>
  <c r="BO93" s="1"/>
  <c r="BU92"/>
  <c r="BT92"/>
  <c r="BS92"/>
  <c r="BR92"/>
  <c r="BQ92"/>
  <c r="BP92"/>
  <c r="BN92"/>
  <c r="BO92" s="1"/>
  <c r="BU91"/>
  <c r="BT91"/>
  <c r="BS91"/>
  <c r="BR91"/>
  <c r="BQ91"/>
  <c r="BP91"/>
  <c r="BN91"/>
  <c r="BO91" s="1"/>
  <c r="BU90"/>
  <c r="BT90"/>
  <c r="BS90"/>
  <c r="BR90"/>
  <c r="BQ90"/>
  <c r="BP90"/>
  <c r="BN90"/>
  <c r="BO90" s="1"/>
  <c r="BU89"/>
  <c r="BT89"/>
  <c r="BS89"/>
  <c r="BR89"/>
  <c r="BQ89"/>
  <c r="BP89"/>
  <c r="BN89"/>
  <c r="BO89" s="1"/>
  <c r="BU88"/>
  <c r="BT88"/>
  <c r="BS88"/>
  <c r="BR88"/>
  <c r="BQ88"/>
  <c r="BP88"/>
  <c r="BN88"/>
  <c r="BO88" s="1"/>
  <c r="BU87"/>
  <c r="BT87"/>
  <c r="BS87"/>
  <c r="BR87"/>
  <c r="BQ87"/>
  <c r="BP87"/>
  <c r="BN87"/>
  <c r="BO87" s="1"/>
  <c r="BU86"/>
  <c r="BT86"/>
  <c r="BS86"/>
  <c r="BR86"/>
  <c r="BQ86"/>
  <c r="BP86"/>
  <c r="BN86"/>
  <c r="BO86" s="1"/>
  <c r="BU85"/>
  <c r="BT85"/>
  <c r="BS85"/>
  <c r="BR85"/>
  <c r="BQ85"/>
  <c r="BP85"/>
  <c r="BN85"/>
  <c r="BO85" s="1"/>
  <c r="BU84"/>
  <c r="BT84"/>
  <c r="BS84"/>
  <c r="BR84"/>
  <c r="BQ84"/>
  <c r="BP84"/>
  <c r="BN84"/>
  <c r="BO84" s="1"/>
  <c r="BU83"/>
  <c r="BT83"/>
  <c r="BS83"/>
  <c r="BR83"/>
  <c r="BQ83"/>
  <c r="BP83"/>
  <c r="BN83"/>
  <c r="BO83" s="1"/>
  <c r="BU82"/>
  <c r="BT82"/>
  <c r="BS82"/>
  <c r="BR82"/>
  <c r="BQ82"/>
  <c r="BP82"/>
  <c r="BN82"/>
  <c r="BO82" s="1"/>
  <c r="BU81"/>
  <c r="BT81"/>
  <c r="BS81"/>
  <c r="BR81"/>
  <c r="BQ81"/>
  <c r="BP81"/>
  <c r="BN81"/>
  <c r="BO81" s="1"/>
  <c r="BU80"/>
  <c r="BT80"/>
  <c r="BS80"/>
  <c r="BR80"/>
  <c r="BQ80"/>
  <c r="BP80"/>
  <c r="BN80"/>
  <c r="BO80" s="1"/>
  <c r="BU79"/>
  <c r="BT79"/>
  <c r="BS79"/>
  <c r="BR79"/>
  <c r="BQ79"/>
  <c r="BP79"/>
  <c r="BN79"/>
  <c r="BO79" s="1"/>
  <c r="BU78"/>
  <c r="BT78"/>
  <c r="BS78"/>
  <c r="BR78"/>
  <c r="BQ78"/>
  <c r="BP78"/>
  <c r="BN78"/>
  <c r="BO78" s="1"/>
  <c r="BU77"/>
  <c r="BT77"/>
  <c r="BS77"/>
  <c r="BR77"/>
  <c r="BQ77"/>
  <c r="BP77"/>
  <c r="BN77"/>
  <c r="BO77" s="1"/>
  <c r="BU76"/>
  <c r="BT76"/>
  <c r="BS76"/>
  <c r="BR76"/>
  <c r="BQ76"/>
  <c r="BP76"/>
  <c r="BN76"/>
  <c r="BO76" s="1"/>
  <c r="BU75"/>
  <c r="BT75"/>
  <c r="BS75"/>
  <c r="BR75"/>
  <c r="BQ75"/>
  <c r="BP75"/>
  <c r="BN75"/>
  <c r="BO75" s="1"/>
  <c r="BU74"/>
  <c r="BT74"/>
  <c r="BS74"/>
  <c r="BR74"/>
  <c r="BQ74"/>
  <c r="BP74"/>
  <c r="BN74"/>
  <c r="BO74" s="1"/>
  <c r="BU73"/>
  <c r="BT73"/>
  <c r="BS73"/>
  <c r="BR73"/>
  <c r="BQ73"/>
  <c r="BP73"/>
  <c r="BN73"/>
  <c r="BO73" s="1"/>
  <c r="BU72"/>
  <c r="BT72"/>
  <c r="BS72"/>
  <c r="BR72"/>
  <c r="BQ72"/>
  <c r="BP72"/>
  <c r="BN72"/>
  <c r="BO72" s="1"/>
  <c r="BU71"/>
  <c r="BT71"/>
  <c r="BS71"/>
  <c r="BR71"/>
  <c r="BQ71"/>
  <c r="BP71"/>
  <c r="BN71"/>
  <c r="BO71" s="1"/>
  <c r="BU70"/>
  <c r="BT70"/>
  <c r="BS70"/>
  <c r="BR70"/>
  <c r="BQ70"/>
  <c r="BP70"/>
  <c r="BN70"/>
  <c r="BO70" s="1"/>
  <c r="BU69"/>
  <c r="BT69"/>
  <c r="BS69"/>
  <c r="BR69"/>
  <c r="BQ69"/>
  <c r="BP69"/>
  <c r="BN69"/>
  <c r="BO69" s="1"/>
  <c r="BU68"/>
  <c r="BT68"/>
  <c r="BS68"/>
  <c r="BR68"/>
  <c r="BQ68"/>
  <c r="BP68"/>
  <c r="BN68"/>
  <c r="BO68" s="1"/>
  <c r="BU67"/>
  <c r="BT67"/>
  <c r="BS67"/>
  <c r="BR67"/>
  <c r="BQ67"/>
  <c r="BP67"/>
  <c r="BN67"/>
  <c r="BO67" s="1"/>
  <c r="BU66"/>
  <c r="BT66"/>
  <c r="BS66"/>
  <c r="BR66"/>
  <c r="BQ66"/>
  <c r="BP66"/>
  <c r="BN66"/>
  <c r="BO66" s="1"/>
  <c r="BU65"/>
  <c r="BT65"/>
  <c r="BS65"/>
  <c r="BR65"/>
  <c r="BQ65"/>
  <c r="BP65"/>
  <c r="BN65"/>
  <c r="BO65" s="1"/>
  <c r="BU64"/>
  <c r="BT64"/>
  <c r="BS64"/>
  <c r="BR64"/>
  <c r="BQ64"/>
  <c r="BP64"/>
  <c r="BN64"/>
  <c r="BO64" s="1"/>
  <c r="BU63"/>
  <c r="BT63"/>
  <c r="BS63"/>
  <c r="BR63"/>
  <c r="BQ63"/>
  <c r="BP63"/>
  <c r="BN63"/>
  <c r="BO63" s="1"/>
  <c r="BU62"/>
  <c r="BT62"/>
  <c r="BS62"/>
  <c r="BR62"/>
  <c r="BQ62"/>
  <c r="BP62"/>
  <c r="BN62"/>
  <c r="BO62" s="1"/>
  <c r="BU61"/>
  <c r="BT61"/>
  <c r="BS61"/>
  <c r="BR61"/>
  <c r="BQ61"/>
  <c r="BP61"/>
  <c r="BN61"/>
  <c r="BO61" s="1"/>
  <c r="BU60"/>
  <c r="BT60"/>
  <c r="BS60"/>
  <c r="BR60"/>
  <c r="BQ60"/>
  <c r="BP60"/>
  <c r="BN60"/>
  <c r="BO60" s="1"/>
  <c r="BU59"/>
  <c r="BT59"/>
  <c r="BS59"/>
  <c r="BR59"/>
  <c r="BQ59"/>
  <c r="BP59"/>
  <c r="BN59"/>
  <c r="BO59" s="1"/>
  <c r="BU58"/>
  <c r="BT58"/>
  <c r="BS58"/>
  <c r="BR58"/>
  <c r="BQ58"/>
  <c r="BP58"/>
  <c r="BN58"/>
  <c r="BO58" s="1"/>
  <c r="BU57"/>
  <c r="BT57"/>
  <c r="BS57"/>
  <c r="BR57"/>
  <c r="BQ57"/>
  <c r="BP57"/>
  <c r="BN57"/>
  <c r="BO57" s="1"/>
  <c r="BU56"/>
  <c r="BT56"/>
  <c r="BS56"/>
  <c r="BR56"/>
  <c r="BQ56"/>
  <c r="BP56"/>
  <c r="BN56"/>
  <c r="BO56" s="1"/>
  <c r="BU55"/>
  <c r="BT55"/>
  <c r="BS55"/>
  <c r="BR55"/>
  <c r="BQ55"/>
  <c r="BP55"/>
  <c r="BN55"/>
  <c r="BO55" s="1"/>
  <c r="BU54"/>
  <c r="BT54"/>
  <c r="BS54"/>
  <c r="BR54"/>
  <c r="BQ54"/>
  <c r="BP54"/>
  <c r="BN54"/>
  <c r="BO54" s="1"/>
  <c r="BU53"/>
  <c r="BT53"/>
  <c r="BS53"/>
  <c r="BR53"/>
  <c r="BQ53"/>
  <c r="BP53"/>
  <c r="BN53"/>
  <c r="BO53" s="1"/>
  <c r="BU52"/>
  <c r="BT52"/>
  <c r="BS52"/>
  <c r="BR52"/>
  <c r="BQ52"/>
  <c r="BP52"/>
  <c r="BN52"/>
  <c r="BO52" s="1"/>
  <c r="BU51"/>
  <c r="BT51"/>
  <c r="BS51"/>
  <c r="BR51"/>
  <c r="BQ51"/>
  <c r="BP51"/>
  <c r="BN51"/>
  <c r="BO51" s="1"/>
  <c r="BU50"/>
  <c r="BT50"/>
  <c r="BS50"/>
  <c r="BR50"/>
  <c r="BQ50"/>
  <c r="BP50"/>
  <c r="BN50"/>
  <c r="BO50" s="1"/>
  <c r="BU49"/>
  <c r="BT49"/>
  <c r="BS49"/>
  <c r="BR49"/>
  <c r="BQ49"/>
  <c r="BP49"/>
  <c r="BN49"/>
  <c r="BO49" s="1"/>
  <c r="BU48"/>
  <c r="BT48"/>
  <c r="BS48"/>
  <c r="BR48"/>
  <c r="BQ48"/>
  <c r="BP48"/>
  <c r="BN48"/>
  <c r="BO48" s="1"/>
  <c r="BU47"/>
  <c r="BT47"/>
  <c r="BS47"/>
  <c r="BR47"/>
  <c r="BQ47"/>
  <c r="BP47"/>
  <c r="BN47"/>
  <c r="BO47" s="1"/>
  <c r="BU46"/>
  <c r="BT46"/>
  <c r="BS46"/>
  <c r="BR46"/>
  <c r="BQ46"/>
  <c r="BP46"/>
  <c r="BN46"/>
  <c r="BO46" s="1"/>
  <c r="BU45"/>
  <c r="BT45"/>
  <c r="BS45"/>
  <c r="BR45"/>
  <c r="BQ45"/>
  <c r="BP45"/>
  <c r="BN45"/>
  <c r="BO45" s="1"/>
  <c r="BU44"/>
  <c r="BT44"/>
  <c r="BS44"/>
  <c r="BR44"/>
  <c r="BQ44"/>
  <c r="BP44"/>
  <c r="BN44"/>
  <c r="BO44" s="1"/>
  <c r="BU43"/>
  <c r="BT43"/>
  <c r="BS43"/>
  <c r="BR43"/>
  <c r="BQ43"/>
  <c r="BP43"/>
  <c r="BN43"/>
  <c r="BO43" s="1"/>
  <c r="BU42"/>
  <c r="BT42"/>
  <c r="BS42"/>
  <c r="BR42"/>
  <c r="BQ42"/>
  <c r="BP42"/>
  <c r="BN42"/>
  <c r="BO42" s="1"/>
  <c r="BU41"/>
  <c r="BT41"/>
  <c r="BS41"/>
  <c r="BR41"/>
  <c r="BQ41"/>
  <c r="BP41"/>
  <c r="BN41"/>
  <c r="BO41" s="1"/>
  <c r="BU40"/>
  <c r="BT40"/>
  <c r="BS40"/>
  <c r="BR40"/>
  <c r="BQ40"/>
  <c r="BP40"/>
  <c r="BN40"/>
  <c r="BO40" s="1"/>
  <c r="BU39"/>
  <c r="BT39"/>
  <c r="BS39"/>
  <c r="BR39"/>
  <c r="BQ39"/>
  <c r="BP39"/>
  <c r="BN39"/>
  <c r="BO39" s="1"/>
  <c r="BU38"/>
  <c r="BT38"/>
  <c r="BS38"/>
  <c r="BR38"/>
  <c r="BQ38"/>
  <c r="BP38"/>
  <c r="BN38"/>
  <c r="BO38" s="1"/>
  <c r="BU37"/>
  <c r="BT37"/>
  <c r="BS37"/>
  <c r="BR37"/>
  <c r="BQ37"/>
  <c r="BP37"/>
  <c r="BN37"/>
  <c r="BO37" s="1"/>
  <c r="BU36"/>
  <c r="BT36"/>
  <c r="BS36"/>
  <c r="BR36"/>
  <c r="BQ36"/>
  <c r="BP36"/>
  <c r="BN36"/>
  <c r="BO36" s="1"/>
  <c r="BU35"/>
  <c r="BT35"/>
  <c r="BS35"/>
  <c r="BR35"/>
  <c r="BQ35"/>
  <c r="BP35"/>
  <c r="BN35"/>
  <c r="BO35" s="1"/>
  <c r="BU34"/>
  <c r="BT34"/>
  <c r="BS34"/>
  <c r="BR34"/>
  <c r="BQ34"/>
  <c r="BP34"/>
  <c r="BN34"/>
  <c r="BO34" s="1"/>
  <c r="BU33"/>
  <c r="BT33"/>
  <c r="BS33"/>
  <c r="BR33"/>
  <c r="BQ33"/>
  <c r="BP33"/>
  <c r="BN33"/>
  <c r="BO33" s="1"/>
  <c r="BU32"/>
  <c r="BT32"/>
  <c r="BS32"/>
  <c r="BR32"/>
  <c r="BQ32"/>
  <c r="BP32"/>
  <c r="BN32"/>
  <c r="BO32" s="1"/>
  <c r="BU31"/>
  <c r="BT31"/>
  <c r="BS31"/>
  <c r="BR31"/>
  <c r="BQ31"/>
  <c r="BP31"/>
  <c r="BN31"/>
  <c r="BO31" s="1"/>
  <c r="BU30"/>
  <c r="BT30"/>
  <c r="BS30"/>
  <c r="BR30"/>
  <c r="BQ30"/>
  <c r="BP30"/>
  <c r="BN30"/>
  <c r="BO30" s="1"/>
  <c r="BU29"/>
  <c r="BT29"/>
  <c r="BS29"/>
  <c r="BR29"/>
  <c r="BQ29"/>
  <c r="BP29"/>
  <c r="BN29"/>
  <c r="BO29" s="1"/>
  <c r="BU28"/>
  <c r="BT28"/>
  <c r="BS28"/>
  <c r="BR28"/>
  <c r="BQ28"/>
  <c r="BP28"/>
  <c r="BN28"/>
  <c r="BO28" s="1"/>
  <c r="BU27"/>
  <c r="BT27"/>
  <c r="BS27"/>
  <c r="BR27"/>
  <c r="BQ27"/>
  <c r="BP27"/>
  <c r="BN27"/>
  <c r="BO27" s="1"/>
  <c r="BU26"/>
  <c r="BT26"/>
  <c r="BS26"/>
  <c r="BR26"/>
  <c r="BQ26"/>
  <c r="BP26"/>
  <c r="BN26"/>
  <c r="BO26" s="1"/>
  <c r="BU25"/>
  <c r="BT25"/>
  <c r="BS25"/>
  <c r="BR25"/>
  <c r="BQ25"/>
  <c r="BP25"/>
  <c r="BN25"/>
  <c r="BO25" s="1"/>
  <c r="BU24"/>
  <c r="BT24"/>
  <c r="BS24"/>
  <c r="BR24"/>
  <c r="BQ24"/>
  <c r="BP24"/>
  <c r="BN24"/>
  <c r="BO24" s="1"/>
  <c r="BU23"/>
  <c r="BT23"/>
  <c r="BS23"/>
  <c r="BR23"/>
  <c r="BQ23"/>
  <c r="BP23"/>
  <c r="BN23"/>
  <c r="BO23" s="1"/>
  <c r="BU22"/>
  <c r="BT22"/>
  <c r="BS22"/>
  <c r="BR22"/>
  <c r="BQ22"/>
  <c r="BP22"/>
  <c r="BN22"/>
  <c r="BO22" s="1"/>
  <c r="BU21"/>
  <c r="BT21"/>
  <c r="BS21"/>
  <c r="BR21"/>
  <c r="BQ21"/>
  <c r="BP21"/>
  <c r="BN21"/>
  <c r="BO21" s="1"/>
  <c r="BU20"/>
  <c r="BT20"/>
  <c r="BS20"/>
  <c r="BR20"/>
  <c r="BQ20"/>
  <c r="BP20"/>
  <c r="BN20"/>
  <c r="BO20" s="1"/>
  <c r="BU19"/>
  <c r="BT19"/>
  <c r="BS19"/>
  <c r="BR19"/>
  <c r="BQ19"/>
  <c r="BP19"/>
  <c r="BN19"/>
  <c r="BO19" s="1"/>
  <c r="BU18"/>
  <c r="BT18"/>
  <c r="BS18"/>
  <c r="BR18"/>
  <c r="BQ18"/>
  <c r="BP18"/>
  <c r="BN18"/>
  <c r="BO18" s="1"/>
  <c r="BU17"/>
  <c r="BT17"/>
  <c r="BS17"/>
  <c r="BR17"/>
  <c r="BQ17"/>
  <c r="BP17"/>
  <c r="BN17"/>
  <c r="BO17" s="1"/>
  <c r="BU16"/>
  <c r="BT16"/>
  <c r="BS16"/>
  <c r="BR16"/>
  <c r="BQ16"/>
  <c r="BP16"/>
  <c r="BN16"/>
  <c r="BO16" s="1"/>
  <c r="BU15"/>
  <c r="BT15"/>
  <c r="BS15"/>
  <c r="BR15"/>
  <c r="BQ15"/>
  <c r="BP15"/>
  <c r="BN15"/>
  <c r="BO15" s="1"/>
  <c r="BU14"/>
  <c r="BT14"/>
  <c r="BS14"/>
  <c r="BR14"/>
  <c r="BQ14"/>
  <c r="BP14"/>
  <c r="BN14"/>
  <c r="BO14" s="1"/>
  <c r="BU13"/>
  <c r="BT13"/>
  <c r="BS13"/>
  <c r="BR13"/>
  <c r="BQ13"/>
  <c r="BP13"/>
  <c r="BN13"/>
  <c r="BO13" s="1"/>
  <c r="BU12"/>
  <c r="BT12"/>
  <c r="BS12"/>
  <c r="BR12"/>
  <c r="BQ12"/>
  <c r="BP12"/>
  <c r="BN12"/>
  <c r="BO12" s="1"/>
  <c r="BU11"/>
  <c r="BT11"/>
  <c r="BS11"/>
  <c r="BR11"/>
  <c r="BQ11"/>
  <c r="BP11"/>
  <c r="BN11"/>
  <c r="BO11" s="1"/>
  <c r="BU10"/>
  <c r="BT10"/>
  <c r="BS10"/>
  <c r="BR10"/>
  <c r="BQ10"/>
  <c r="BP10"/>
  <c r="BN10"/>
  <c r="BO10" s="1"/>
  <c r="BU9"/>
  <c r="BT9"/>
  <c r="BS9"/>
  <c r="BR9"/>
  <c r="BQ9"/>
  <c r="BP9"/>
  <c r="BN9"/>
  <c r="BO9" s="1"/>
  <c r="BL78"/>
  <c r="BK78"/>
  <c r="BJ78"/>
  <c r="BI78"/>
  <c r="BH78"/>
  <c r="BG78"/>
  <c r="BE78"/>
  <c r="BF78" s="1"/>
  <c r="BL77"/>
  <c r="BK77"/>
  <c r="BJ77"/>
  <c r="BI77"/>
  <c r="BH77"/>
  <c r="BG77"/>
  <c r="BE77"/>
  <c r="BF77" s="1"/>
  <c r="BL76"/>
  <c r="BK76"/>
  <c r="BJ76"/>
  <c r="BI76"/>
  <c r="BH76"/>
  <c r="BG76"/>
  <c r="BE76"/>
  <c r="BF76" s="1"/>
  <c r="BL75"/>
  <c r="BK75"/>
  <c r="BJ75"/>
  <c r="BI75"/>
  <c r="BH75"/>
  <c r="BG75"/>
  <c r="BE75"/>
  <c r="BF75" s="1"/>
  <c r="BL74"/>
  <c r="BK74"/>
  <c r="BJ74"/>
  <c r="BI74"/>
  <c r="BH74"/>
  <c r="BG74"/>
  <c r="BE74"/>
  <c r="BF74" s="1"/>
  <c r="BL73"/>
  <c r="BK73"/>
  <c r="BJ73"/>
  <c r="BI73"/>
  <c r="BH73"/>
  <c r="BG73"/>
  <c r="BE73"/>
  <c r="BF73" s="1"/>
  <c r="BL72"/>
  <c r="BK72"/>
  <c r="BJ72"/>
  <c r="BI72"/>
  <c r="BH72"/>
  <c r="BG72"/>
  <c r="BE72"/>
  <c r="BF72" s="1"/>
  <c r="BL71"/>
  <c r="BK71"/>
  <c r="BJ71"/>
  <c r="BI71"/>
  <c r="BH71"/>
  <c r="BG71"/>
  <c r="BE71"/>
  <c r="BF71" s="1"/>
  <c r="BL70"/>
  <c r="BK70"/>
  <c r="BJ70"/>
  <c r="BI70"/>
  <c r="BH70"/>
  <c r="BG70"/>
  <c r="BE70"/>
  <c r="BF70" s="1"/>
  <c r="BL69"/>
  <c r="BK69"/>
  <c r="BJ69"/>
  <c r="BI69"/>
  <c r="BH69"/>
  <c r="BG69"/>
  <c r="BE69"/>
  <c r="BF69" s="1"/>
  <c r="BL68"/>
  <c r="BK68"/>
  <c r="BJ68"/>
  <c r="BI68"/>
  <c r="BH68"/>
  <c r="BG68"/>
  <c r="BE68"/>
  <c r="BF68" s="1"/>
  <c r="BL67"/>
  <c r="BK67"/>
  <c r="BJ67"/>
  <c r="BI67"/>
  <c r="BH67"/>
  <c r="BG67"/>
  <c r="BE67"/>
  <c r="BF67" s="1"/>
  <c r="BL66"/>
  <c r="BK66"/>
  <c r="BJ66"/>
  <c r="BI66"/>
  <c r="BH66"/>
  <c r="BG66"/>
  <c r="BE66"/>
  <c r="BF66" s="1"/>
  <c r="BL65"/>
  <c r="BK65"/>
  <c r="BJ65"/>
  <c r="BI65"/>
  <c r="BH65"/>
  <c r="BG65"/>
  <c r="BE65"/>
  <c r="BF65" s="1"/>
  <c r="BL64"/>
  <c r="BK64"/>
  <c r="BJ64"/>
  <c r="BI64"/>
  <c r="BH64"/>
  <c r="BG64"/>
  <c r="BE64"/>
  <c r="BF64" s="1"/>
  <c r="BL63"/>
  <c r="BK63"/>
  <c r="BJ63"/>
  <c r="BI63"/>
  <c r="BH63"/>
  <c r="BG63"/>
  <c r="BE63"/>
  <c r="BF63" s="1"/>
  <c r="BL62"/>
  <c r="BK62"/>
  <c r="BJ62"/>
  <c r="BI62"/>
  <c r="BH62"/>
  <c r="BG62"/>
  <c r="BE62"/>
  <c r="BF62" s="1"/>
  <c r="BL61"/>
  <c r="BK61"/>
  <c r="BJ61"/>
  <c r="BI61"/>
  <c r="BH61"/>
  <c r="BG61"/>
  <c r="BE61"/>
  <c r="BF61" s="1"/>
  <c r="BL60"/>
  <c r="BK60"/>
  <c r="BJ60"/>
  <c r="BI60"/>
  <c r="BH60"/>
  <c r="BG60"/>
  <c r="BE60"/>
  <c r="BF60" s="1"/>
  <c r="BL59"/>
  <c r="BK59"/>
  <c r="BJ59"/>
  <c r="BI59"/>
  <c r="BH59"/>
  <c r="BG59"/>
  <c r="BE59"/>
  <c r="BF59" s="1"/>
  <c r="BL58"/>
  <c r="BK58"/>
  <c r="BJ58"/>
  <c r="BI58"/>
  <c r="BH58"/>
  <c r="BG58"/>
  <c r="BE58"/>
  <c r="BF58" s="1"/>
  <c r="BL57"/>
  <c r="BK57"/>
  <c r="BJ57"/>
  <c r="BI57"/>
  <c r="BH57"/>
  <c r="BG57"/>
  <c r="BE57"/>
  <c r="BF57" s="1"/>
  <c r="BL56"/>
  <c r="BK56"/>
  <c r="BJ56"/>
  <c r="BI56"/>
  <c r="BH56"/>
  <c r="BG56"/>
  <c r="BE56"/>
  <c r="BF56" s="1"/>
  <c r="BL55"/>
  <c r="BK55"/>
  <c r="BJ55"/>
  <c r="BI55"/>
  <c r="BH55"/>
  <c r="BG55"/>
  <c r="BE55"/>
  <c r="BF55" s="1"/>
  <c r="BL54"/>
  <c r="BK54"/>
  <c r="BJ54"/>
  <c r="BI54"/>
  <c r="BH54"/>
  <c r="BG54"/>
  <c r="BE54"/>
  <c r="BF54" s="1"/>
  <c r="BL53"/>
  <c r="BK53"/>
  <c r="BJ53"/>
  <c r="BI53"/>
  <c r="BH53"/>
  <c r="BG53"/>
  <c r="BE53"/>
  <c r="BF53" s="1"/>
  <c r="BL52"/>
  <c r="BK52"/>
  <c r="BJ52"/>
  <c r="BI52"/>
  <c r="BH52"/>
  <c r="BG52"/>
  <c r="BE52"/>
  <c r="BF52" s="1"/>
  <c r="BL51"/>
  <c r="BK51"/>
  <c r="BJ51"/>
  <c r="BI51"/>
  <c r="BH51"/>
  <c r="BG51"/>
  <c r="BE51"/>
  <c r="BF51" s="1"/>
  <c r="BL50"/>
  <c r="BK50"/>
  <c r="BJ50"/>
  <c r="BI50"/>
  <c r="BH50"/>
  <c r="BG50"/>
  <c r="BE50"/>
  <c r="BF50" s="1"/>
  <c r="BL49"/>
  <c r="BK49"/>
  <c r="BJ49"/>
  <c r="BI49"/>
  <c r="BH49"/>
  <c r="BG49"/>
  <c r="BE49"/>
  <c r="BF49" s="1"/>
  <c r="BL48"/>
  <c r="BK48"/>
  <c r="BJ48"/>
  <c r="BI48"/>
  <c r="BH48"/>
  <c r="BG48"/>
  <c r="BE48"/>
  <c r="BF48" s="1"/>
  <c r="BL47"/>
  <c r="BK47"/>
  <c r="BJ47"/>
  <c r="BI47"/>
  <c r="BH47"/>
  <c r="BG47"/>
  <c r="BE47"/>
  <c r="BF47" s="1"/>
  <c r="BL46"/>
  <c r="BK46"/>
  <c r="BJ46"/>
  <c r="BI46"/>
  <c r="BH46"/>
  <c r="BG46"/>
  <c r="BE46"/>
  <c r="BF46" s="1"/>
  <c r="BL45"/>
  <c r="BK45"/>
  <c r="BJ45"/>
  <c r="BI45"/>
  <c r="BH45"/>
  <c r="BG45"/>
  <c r="BE45"/>
  <c r="BF45" s="1"/>
  <c r="BL44"/>
  <c r="BK44"/>
  <c r="BJ44"/>
  <c r="BI44"/>
  <c r="BH44"/>
  <c r="BG44"/>
  <c r="BE44"/>
  <c r="BF44" s="1"/>
  <c r="BL43"/>
  <c r="BK43"/>
  <c r="BJ43"/>
  <c r="BI43"/>
  <c r="BH43"/>
  <c r="BG43"/>
  <c r="BE43"/>
  <c r="BF43" s="1"/>
  <c r="BL42"/>
  <c r="BK42"/>
  <c r="BJ42"/>
  <c r="BI42"/>
  <c r="BH42"/>
  <c r="BG42"/>
  <c r="BE42"/>
  <c r="BF42" s="1"/>
  <c r="BL41"/>
  <c r="BK41"/>
  <c r="BJ41"/>
  <c r="BI41"/>
  <c r="BH41"/>
  <c r="BG41"/>
  <c r="BE41"/>
  <c r="BF41" s="1"/>
  <c r="BL40"/>
  <c r="BK40"/>
  <c r="BJ40"/>
  <c r="BI40"/>
  <c r="BH40"/>
  <c r="BG40"/>
  <c r="BE40"/>
  <c r="BF40" s="1"/>
  <c r="BL39"/>
  <c r="BK39"/>
  <c r="BJ39"/>
  <c r="BI39"/>
  <c r="BH39"/>
  <c r="BG39"/>
  <c r="BE39"/>
  <c r="BF39" s="1"/>
  <c r="BL38"/>
  <c r="BK38"/>
  <c r="BJ38"/>
  <c r="BI38"/>
  <c r="BH38"/>
  <c r="BG38"/>
  <c r="BE38"/>
  <c r="BF38" s="1"/>
  <c r="BL37"/>
  <c r="BK37"/>
  <c r="BJ37"/>
  <c r="BI37"/>
  <c r="BH37"/>
  <c r="BG37"/>
  <c r="BE37"/>
  <c r="BF37" s="1"/>
  <c r="BL36"/>
  <c r="BK36"/>
  <c r="BJ36"/>
  <c r="BI36"/>
  <c r="BH36"/>
  <c r="BG36"/>
  <c r="BE36"/>
  <c r="BF36" s="1"/>
  <c r="BL35"/>
  <c r="BK35"/>
  <c r="BJ35"/>
  <c r="BI35"/>
  <c r="BH35"/>
  <c r="BG35"/>
  <c r="BE35"/>
  <c r="BF35" s="1"/>
  <c r="BL34"/>
  <c r="BK34"/>
  <c r="BJ34"/>
  <c r="BI34"/>
  <c r="BH34"/>
  <c r="BG34"/>
  <c r="BE34"/>
  <c r="BF34" s="1"/>
  <c r="BL33"/>
  <c r="BK33"/>
  <c r="BJ33"/>
  <c r="BI33"/>
  <c r="BH33"/>
  <c r="BG33"/>
  <c r="BE33"/>
  <c r="BF33" s="1"/>
  <c r="BL32"/>
  <c r="BK32"/>
  <c r="BJ32"/>
  <c r="BI32"/>
  <c r="BH32"/>
  <c r="BG32"/>
  <c r="BE32"/>
  <c r="BF32" s="1"/>
  <c r="BL31"/>
  <c r="BK31"/>
  <c r="BJ31"/>
  <c r="BI31"/>
  <c r="BH31"/>
  <c r="BG31"/>
  <c r="BE31"/>
  <c r="BF31" s="1"/>
  <c r="BL30"/>
  <c r="BK30"/>
  <c r="BJ30"/>
  <c r="BI30"/>
  <c r="BH30"/>
  <c r="BG30"/>
  <c r="BE30"/>
  <c r="BF30" s="1"/>
  <c r="BL29"/>
  <c r="BK29"/>
  <c r="BJ29"/>
  <c r="BI29"/>
  <c r="BH29"/>
  <c r="BG29"/>
  <c r="BE29"/>
  <c r="BF29" s="1"/>
  <c r="BL28"/>
  <c r="BK28"/>
  <c r="BJ28"/>
  <c r="BI28"/>
  <c r="BH28"/>
  <c r="BG28"/>
  <c r="BE28"/>
  <c r="BF28" s="1"/>
  <c r="BL27"/>
  <c r="BK27"/>
  <c r="BJ27"/>
  <c r="BI27"/>
  <c r="BH27"/>
  <c r="BG27"/>
  <c r="BE27"/>
  <c r="BF27" s="1"/>
  <c r="BL26"/>
  <c r="BK26"/>
  <c r="BJ26"/>
  <c r="BI26"/>
  <c r="BH26"/>
  <c r="BG26"/>
  <c r="BE26"/>
  <c r="BF26" s="1"/>
  <c r="BL25"/>
  <c r="BK25"/>
  <c r="BJ25"/>
  <c r="BI25"/>
  <c r="BH25"/>
  <c r="BG25"/>
  <c r="BE25"/>
  <c r="BF25" s="1"/>
  <c r="BL24"/>
  <c r="BK24"/>
  <c r="BJ24"/>
  <c r="BI24"/>
  <c r="BH24"/>
  <c r="BG24"/>
  <c r="BE24"/>
  <c r="BF24" s="1"/>
  <c r="BL23"/>
  <c r="BK23"/>
  <c r="BJ23"/>
  <c r="BI23"/>
  <c r="BH23"/>
  <c r="BG23"/>
  <c r="BE23"/>
  <c r="BF23" s="1"/>
  <c r="BL22"/>
  <c r="BK22"/>
  <c r="BJ22"/>
  <c r="BI22"/>
  <c r="BH22"/>
  <c r="BG22"/>
  <c r="BE22"/>
  <c r="BF22" s="1"/>
  <c r="BL21"/>
  <c r="BK21"/>
  <c r="BJ21"/>
  <c r="BI21"/>
  <c r="BH21"/>
  <c r="BG21"/>
  <c r="BE21"/>
  <c r="BF21" s="1"/>
  <c r="BL20"/>
  <c r="BK20"/>
  <c r="BJ20"/>
  <c r="BI20"/>
  <c r="BH20"/>
  <c r="BG20"/>
  <c r="BE20"/>
  <c r="BF20" s="1"/>
  <c r="BL19"/>
  <c r="BK19"/>
  <c r="BJ19"/>
  <c r="BI19"/>
  <c r="BH19"/>
  <c r="BG19"/>
  <c r="BE19"/>
  <c r="BF19" s="1"/>
  <c r="BL18"/>
  <c r="BK18"/>
  <c r="BJ18"/>
  <c r="BI18"/>
  <c r="BH18"/>
  <c r="BG18"/>
  <c r="BE18"/>
  <c r="BF18" s="1"/>
  <c r="BL17"/>
  <c r="BK17"/>
  <c r="BJ17"/>
  <c r="BI17"/>
  <c r="BH17"/>
  <c r="BG17"/>
  <c r="BE17"/>
  <c r="BF17" s="1"/>
  <c r="BL16"/>
  <c r="BK16"/>
  <c r="BJ16"/>
  <c r="BI16"/>
  <c r="BH16"/>
  <c r="BG16"/>
  <c r="BE16"/>
  <c r="BF16" s="1"/>
  <c r="BL15"/>
  <c r="BK15"/>
  <c r="BJ15"/>
  <c r="BI15"/>
  <c r="BH15"/>
  <c r="BG15"/>
  <c r="BE15"/>
  <c r="BF15" s="1"/>
  <c r="BL14"/>
  <c r="BK14"/>
  <c r="BJ14"/>
  <c r="BI14"/>
  <c r="BH14"/>
  <c r="BG14"/>
  <c r="BE14"/>
  <c r="BF14" s="1"/>
  <c r="BL13"/>
  <c r="BK13"/>
  <c r="BJ13"/>
  <c r="BI13"/>
  <c r="BH13"/>
  <c r="BG13"/>
  <c r="BE13"/>
  <c r="BF13" s="1"/>
  <c r="BL12"/>
  <c r="BK12"/>
  <c r="BJ12"/>
  <c r="BI12"/>
  <c r="BH12"/>
  <c r="BG12"/>
  <c r="BE12"/>
  <c r="BF12" s="1"/>
  <c r="BL11"/>
  <c r="BK11"/>
  <c r="BJ11"/>
  <c r="BI11"/>
  <c r="BH11"/>
  <c r="BG11"/>
  <c r="BE11"/>
  <c r="BF11" s="1"/>
  <c r="BL10"/>
  <c r="BK10"/>
  <c r="BJ10"/>
  <c r="BI10"/>
  <c r="BH10"/>
  <c r="BG10"/>
  <c r="BE10"/>
  <c r="BF10" s="1"/>
  <c r="BL9"/>
  <c r="BK9"/>
  <c r="BJ9"/>
  <c r="BI9"/>
  <c r="BH9"/>
  <c r="BG9"/>
  <c r="BE9"/>
  <c r="BF9" s="1"/>
  <c r="AY58"/>
  <c r="AV58"/>
  <c r="AW58" s="1"/>
  <c r="BB57"/>
  <c r="BC57" s="1"/>
  <c r="AZ57"/>
  <c r="AX57"/>
  <c r="AV57"/>
  <c r="AW57" s="1"/>
  <c r="AY57" s="1"/>
  <c r="BA57" s="1"/>
  <c r="AY56"/>
  <c r="AV56"/>
  <c r="AW56" s="1"/>
  <c r="BB55"/>
  <c r="BC55" s="1"/>
  <c r="AZ55"/>
  <c r="AX55"/>
  <c r="AV55"/>
  <c r="AW55" s="1"/>
  <c r="AY55" s="1"/>
  <c r="BA55" s="1"/>
  <c r="AY54"/>
  <c r="AV54"/>
  <c r="AW54" s="1"/>
  <c r="BB53"/>
  <c r="BC53" s="1"/>
  <c r="AZ53"/>
  <c r="AX53"/>
  <c r="AV53"/>
  <c r="AW53" s="1"/>
  <c r="AY53" s="1"/>
  <c r="BA53" s="1"/>
  <c r="AY52"/>
  <c r="AV52"/>
  <c r="AW52" s="1"/>
  <c r="BB51"/>
  <c r="BC51" s="1"/>
  <c r="AZ51"/>
  <c r="AX51"/>
  <c r="AV51"/>
  <c r="AW51" s="1"/>
  <c r="AY51" s="1"/>
  <c r="BA51" s="1"/>
  <c r="AY50"/>
  <c r="AV50"/>
  <c r="AW50" s="1"/>
  <c r="BB49"/>
  <c r="BC49" s="1"/>
  <c r="AZ49"/>
  <c r="AX49"/>
  <c r="AV49"/>
  <c r="AW49" s="1"/>
  <c r="AY49" s="1"/>
  <c r="BA49" s="1"/>
  <c r="AY48"/>
  <c r="AV48"/>
  <c r="AW48" s="1"/>
  <c r="BB47"/>
  <c r="BC47" s="1"/>
  <c r="AZ47"/>
  <c r="AX47"/>
  <c r="AV47"/>
  <c r="AW47" s="1"/>
  <c r="AY47" s="1"/>
  <c r="BA47" s="1"/>
  <c r="AY46"/>
  <c r="AV46"/>
  <c r="AW46" s="1"/>
  <c r="BB45"/>
  <c r="BC45" s="1"/>
  <c r="AZ45"/>
  <c r="AX45"/>
  <c r="AV45"/>
  <c r="AW45" s="1"/>
  <c r="AY45" s="1"/>
  <c r="BA45" s="1"/>
  <c r="AY44"/>
  <c r="AV44"/>
  <c r="AW44" s="1"/>
  <c r="BB43"/>
  <c r="BC43" s="1"/>
  <c r="AZ43"/>
  <c r="AX43"/>
  <c r="AV43"/>
  <c r="AW43" s="1"/>
  <c r="AY43" s="1"/>
  <c r="BA43" s="1"/>
  <c r="AY42"/>
  <c r="AV42"/>
  <c r="AW42" s="1"/>
  <c r="BB41"/>
  <c r="BC41" s="1"/>
  <c r="AZ41"/>
  <c r="AX41"/>
  <c r="AV41"/>
  <c r="AW41" s="1"/>
  <c r="AY41" s="1"/>
  <c r="BA41" s="1"/>
  <c r="AY40"/>
  <c r="AV40"/>
  <c r="AW40" s="1"/>
  <c r="BB39"/>
  <c r="BC39" s="1"/>
  <c r="AZ39"/>
  <c r="AX39"/>
  <c r="AV39"/>
  <c r="AW39" s="1"/>
  <c r="AY39" s="1"/>
  <c r="BA39" s="1"/>
  <c r="AY38"/>
  <c r="AV38"/>
  <c r="AW38" s="1"/>
  <c r="BB37"/>
  <c r="BC37" s="1"/>
  <c r="AZ37"/>
  <c r="AX37"/>
  <c r="AV37"/>
  <c r="AW37" s="1"/>
  <c r="AY37" s="1"/>
  <c r="BA37" s="1"/>
  <c r="AY36"/>
  <c r="AV36"/>
  <c r="AW36" s="1"/>
  <c r="BB35"/>
  <c r="BC35" s="1"/>
  <c r="AZ35"/>
  <c r="AX35"/>
  <c r="AV35"/>
  <c r="AW35" s="1"/>
  <c r="AY35" s="1"/>
  <c r="BA35" s="1"/>
  <c r="AY34"/>
  <c r="AV34"/>
  <c r="AW34" s="1"/>
  <c r="BB33"/>
  <c r="BC33" s="1"/>
  <c r="AZ33"/>
  <c r="AX33"/>
  <c r="AV33"/>
  <c r="AW33" s="1"/>
  <c r="AY33" s="1"/>
  <c r="BA33" s="1"/>
  <c r="AY32"/>
  <c r="AV32"/>
  <c r="AW32" s="1"/>
  <c r="BB31"/>
  <c r="BC31" s="1"/>
  <c r="AZ31"/>
  <c r="AX31"/>
  <c r="AV31"/>
  <c r="AW31" s="1"/>
  <c r="AY31" s="1"/>
  <c r="BA31" s="1"/>
  <c r="AZ30"/>
  <c r="AX30"/>
  <c r="AV30"/>
  <c r="AW30" s="1"/>
  <c r="AY30" s="1"/>
  <c r="BA30" s="1"/>
  <c r="BB30" s="1"/>
  <c r="BC30" s="1"/>
  <c r="AV29"/>
  <c r="AW29" s="1"/>
  <c r="AZ29" s="1"/>
  <c r="AZ28"/>
  <c r="AX28"/>
  <c r="AV28"/>
  <c r="AW28" s="1"/>
  <c r="AY28" s="1"/>
  <c r="BA28" s="1"/>
  <c r="BB28" s="1"/>
  <c r="BC28" s="1"/>
  <c r="AV27"/>
  <c r="AW27" s="1"/>
  <c r="AZ27" s="1"/>
  <c r="AZ26"/>
  <c r="AX26"/>
  <c r="AV26"/>
  <c r="AW26" s="1"/>
  <c r="AY26" s="1"/>
  <c r="BA26" s="1"/>
  <c r="BB26" s="1"/>
  <c r="BC26" s="1"/>
  <c r="AV25"/>
  <c r="AW25" s="1"/>
  <c r="AZ25" s="1"/>
  <c r="AZ24"/>
  <c r="AX24"/>
  <c r="AV24"/>
  <c r="AW24" s="1"/>
  <c r="AY24" s="1"/>
  <c r="BA24" s="1"/>
  <c r="BB24" s="1"/>
  <c r="BC24" s="1"/>
  <c r="AV23"/>
  <c r="AW23" s="1"/>
  <c r="AZ23" s="1"/>
  <c r="AZ22"/>
  <c r="AX22"/>
  <c r="AV22"/>
  <c r="AW22" s="1"/>
  <c r="AY22" s="1"/>
  <c r="BA22" s="1"/>
  <c r="BB22" s="1"/>
  <c r="BC22" s="1"/>
  <c r="AV21"/>
  <c r="AW21" s="1"/>
  <c r="AZ21" s="1"/>
  <c r="AZ20"/>
  <c r="AX20"/>
  <c r="AV20"/>
  <c r="AW20" s="1"/>
  <c r="AY20" s="1"/>
  <c r="BA20" s="1"/>
  <c r="BB20" s="1"/>
  <c r="BC20" s="1"/>
  <c r="AV19"/>
  <c r="AW19" s="1"/>
  <c r="AZ19" s="1"/>
  <c r="AZ18"/>
  <c r="AX18"/>
  <c r="AV18"/>
  <c r="AW18" s="1"/>
  <c r="AY18" s="1"/>
  <c r="BA18" s="1"/>
  <c r="BB18" s="1"/>
  <c r="BC18" s="1"/>
  <c r="AV17"/>
  <c r="AW17" s="1"/>
  <c r="AZ17" s="1"/>
  <c r="AZ16"/>
  <c r="AX16"/>
  <c r="AV16"/>
  <c r="AW16" s="1"/>
  <c r="AY16" s="1"/>
  <c r="BA16" s="1"/>
  <c r="BB16" s="1"/>
  <c r="BC16" s="1"/>
  <c r="AV15"/>
  <c r="AW15" s="1"/>
  <c r="AZ15" s="1"/>
  <c r="AZ14"/>
  <c r="AX14"/>
  <c r="AV14"/>
  <c r="AW14" s="1"/>
  <c r="AY14" s="1"/>
  <c r="BA14" s="1"/>
  <c r="BB14" s="1"/>
  <c r="BC14" s="1"/>
  <c r="AV13"/>
  <c r="AW13" s="1"/>
  <c r="AZ13" s="1"/>
  <c r="AZ12"/>
  <c r="AX12"/>
  <c r="AV12"/>
  <c r="AW12" s="1"/>
  <c r="AY12" s="1"/>
  <c r="BA12" s="1"/>
  <c r="BB12" s="1"/>
  <c r="BC12" s="1"/>
  <c r="AV11"/>
  <c r="AW11" s="1"/>
  <c r="AZ11" s="1"/>
  <c r="AZ10"/>
  <c r="AX10"/>
  <c r="AV10"/>
  <c r="AW10" s="1"/>
  <c r="AY10" s="1"/>
  <c r="BA10" s="1"/>
  <c r="BB10" s="1"/>
  <c r="BC10" s="1"/>
  <c r="AV9"/>
  <c r="AW9" s="1"/>
  <c r="AZ9" s="1"/>
  <c r="AT38"/>
  <c r="AS38"/>
  <c r="AR38"/>
  <c r="AQ38"/>
  <c r="AP38"/>
  <c r="AO38"/>
  <c r="AM38"/>
  <c r="AN38" s="1"/>
  <c r="AT37"/>
  <c r="AS37"/>
  <c r="AR37"/>
  <c r="AQ37"/>
  <c r="AP37"/>
  <c r="AO37"/>
  <c r="AM37"/>
  <c r="AN37" s="1"/>
  <c r="AT36"/>
  <c r="AS36"/>
  <c r="AR36"/>
  <c r="AQ36"/>
  <c r="AP36"/>
  <c r="AO36"/>
  <c r="AM36"/>
  <c r="AN36" s="1"/>
  <c r="AT35"/>
  <c r="AS35"/>
  <c r="AR35"/>
  <c r="AQ35"/>
  <c r="AP35"/>
  <c r="AO35"/>
  <c r="AM35"/>
  <c r="AN35" s="1"/>
  <c r="AT34"/>
  <c r="AS34"/>
  <c r="AR34"/>
  <c r="AQ34"/>
  <c r="AP34"/>
  <c r="AO34"/>
  <c r="AM34"/>
  <c r="AN34" s="1"/>
  <c r="AT33"/>
  <c r="AS33"/>
  <c r="AR33"/>
  <c r="AQ33"/>
  <c r="AP33"/>
  <c r="AO33"/>
  <c r="AM33"/>
  <c r="AN33" s="1"/>
  <c r="AT32"/>
  <c r="AS32"/>
  <c r="AR32"/>
  <c r="AQ32"/>
  <c r="AP32"/>
  <c r="AO32"/>
  <c r="AM32"/>
  <c r="AN32" s="1"/>
  <c r="AT31"/>
  <c r="AS31"/>
  <c r="AR31"/>
  <c r="AQ31"/>
  <c r="AP31"/>
  <c r="AO31"/>
  <c r="AM31"/>
  <c r="AN31" s="1"/>
  <c r="AT30"/>
  <c r="AS30"/>
  <c r="AR30"/>
  <c r="AQ30"/>
  <c r="AP30"/>
  <c r="AO30"/>
  <c r="AM30"/>
  <c r="AN30" s="1"/>
  <c r="AT29"/>
  <c r="AS29"/>
  <c r="AR29"/>
  <c r="AQ29"/>
  <c r="AP29"/>
  <c r="AO29"/>
  <c r="AM29"/>
  <c r="AN29" s="1"/>
  <c r="AT28"/>
  <c r="AS28"/>
  <c r="AR28"/>
  <c r="AQ28"/>
  <c r="AP28"/>
  <c r="AO28"/>
  <c r="AM28"/>
  <c r="AN28" s="1"/>
  <c r="AT27"/>
  <c r="AS27"/>
  <c r="AR27"/>
  <c r="AQ27"/>
  <c r="AP27"/>
  <c r="AO27"/>
  <c r="AM27"/>
  <c r="AN27" s="1"/>
  <c r="AT26"/>
  <c r="AS26"/>
  <c r="AR26"/>
  <c r="AQ26"/>
  <c r="AP26"/>
  <c r="AO26"/>
  <c r="AM26"/>
  <c r="AN26" s="1"/>
  <c r="AT25"/>
  <c r="AS25"/>
  <c r="AR25"/>
  <c r="AQ25"/>
  <c r="AP25"/>
  <c r="AO25"/>
  <c r="AM25"/>
  <c r="AN25" s="1"/>
  <c r="AT24"/>
  <c r="AS24"/>
  <c r="AR24"/>
  <c r="AQ24"/>
  <c r="AP24"/>
  <c r="AO24"/>
  <c r="AM24"/>
  <c r="AN24" s="1"/>
  <c r="AT23"/>
  <c r="AS23"/>
  <c r="AR23"/>
  <c r="AQ23"/>
  <c r="AP23"/>
  <c r="AO23"/>
  <c r="AM23"/>
  <c r="AN23" s="1"/>
  <c r="AT22"/>
  <c r="AS22"/>
  <c r="AR22"/>
  <c r="AQ22"/>
  <c r="AP22"/>
  <c r="AO22"/>
  <c r="AM22"/>
  <c r="AN22" s="1"/>
  <c r="AT21"/>
  <c r="AS21"/>
  <c r="AR21"/>
  <c r="AQ21"/>
  <c r="AP21"/>
  <c r="AO21"/>
  <c r="AM21"/>
  <c r="AN21" s="1"/>
  <c r="AT20"/>
  <c r="AS20"/>
  <c r="AR20"/>
  <c r="AQ20"/>
  <c r="AP20"/>
  <c r="AO20"/>
  <c r="AM20"/>
  <c r="AN20" s="1"/>
  <c r="AT19"/>
  <c r="AS19"/>
  <c r="AR19"/>
  <c r="AQ19"/>
  <c r="AP19"/>
  <c r="AO19"/>
  <c r="AM19"/>
  <c r="AN19" s="1"/>
  <c r="AT18"/>
  <c r="AS18"/>
  <c r="AR18"/>
  <c r="AQ18"/>
  <c r="AP18"/>
  <c r="AO18"/>
  <c r="AM18"/>
  <c r="AN18" s="1"/>
  <c r="AT17"/>
  <c r="AS17"/>
  <c r="AR17"/>
  <c r="AQ17"/>
  <c r="AP17"/>
  <c r="AO17"/>
  <c r="AM17"/>
  <c r="AN17" s="1"/>
  <c r="AT16"/>
  <c r="AS16"/>
  <c r="AR16"/>
  <c r="AQ16"/>
  <c r="AP16"/>
  <c r="AO16"/>
  <c r="AM16"/>
  <c r="AN16" s="1"/>
  <c r="AT15"/>
  <c r="AS15"/>
  <c r="AR15"/>
  <c r="AQ15"/>
  <c r="AP15"/>
  <c r="AO15"/>
  <c r="AM15"/>
  <c r="AN15" s="1"/>
  <c r="AT14"/>
  <c r="AS14"/>
  <c r="AR14"/>
  <c r="AQ14"/>
  <c r="AP14"/>
  <c r="AO14"/>
  <c r="AM14"/>
  <c r="AN14" s="1"/>
  <c r="AT13"/>
  <c r="AS13"/>
  <c r="AR13"/>
  <c r="AQ13"/>
  <c r="AP13"/>
  <c r="AO13"/>
  <c r="AM13"/>
  <c r="AN13" s="1"/>
  <c r="AT12"/>
  <c r="AS12"/>
  <c r="AR12"/>
  <c r="AQ12"/>
  <c r="AP12"/>
  <c r="AO12"/>
  <c r="AM12"/>
  <c r="AN12" s="1"/>
  <c r="AT11"/>
  <c r="AS11"/>
  <c r="AR11"/>
  <c r="AQ11"/>
  <c r="AP11"/>
  <c r="AO11"/>
  <c r="AM11"/>
  <c r="AN11" s="1"/>
  <c r="AT10"/>
  <c r="AS10"/>
  <c r="AR10"/>
  <c r="AQ10"/>
  <c r="AP10"/>
  <c r="AO10"/>
  <c r="AM10"/>
  <c r="AN10" s="1"/>
  <c r="AT9"/>
  <c r="AS9"/>
  <c r="AR9"/>
  <c r="AQ9"/>
  <c r="AP9"/>
  <c r="AO9"/>
  <c r="AM9"/>
  <c r="AN9" s="1"/>
  <c r="AK23"/>
  <c r="AJ23"/>
  <c r="AI23"/>
  <c r="AH23"/>
  <c r="AG23"/>
  <c r="AF23"/>
  <c r="AD23"/>
  <c r="AE23" s="1"/>
  <c r="AK22"/>
  <c r="AJ22"/>
  <c r="AI22"/>
  <c r="AH22"/>
  <c r="AG22"/>
  <c r="AF22"/>
  <c r="AD22"/>
  <c r="AE22" s="1"/>
  <c r="AK21"/>
  <c r="AJ21"/>
  <c r="AI21"/>
  <c r="AH21"/>
  <c r="AG21"/>
  <c r="AF21"/>
  <c r="AD21"/>
  <c r="AE21" s="1"/>
  <c r="AK20"/>
  <c r="AJ20"/>
  <c r="AI20"/>
  <c r="AH20"/>
  <c r="AG20"/>
  <c r="AF20"/>
  <c r="AD20"/>
  <c r="AE20" s="1"/>
  <c r="AK19"/>
  <c r="AJ19"/>
  <c r="AI19"/>
  <c r="AH19"/>
  <c r="AG19"/>
  <c r="AF19"/>
  <c r="AD19"/>
  <c r="AE19" s="1"/>
  <c r="AK18"/>
  <c r="AJ18"/>
  <c r="AI18"/>
  <c r="AH18"/>
  <c r="AG18"/>
  <c r="AF18"/>
  <c r="AD18"/>
  <c r="AE18" s="1"/>
  <c r="AK17"/>
  <c r="AJ17"/>
  <c r="AI17"/>
  <c r="AH17"/>
  <c r="AG17"/>
  <c r="AF17"/>
  <c r="AD17"/>
  <c r="AE17" s="1"/>
  <c r="AK16"/>
  <c r="AJ16"/>
  <c r="AI16"/>
  <c r="AH16"/>
  <c r="AG16"/>
  <c r="AF16"/>
  <c r="AD16"/>
  <c r="AE16" s="1"/>
  <c r="AK15"/>
  <c r="AJ15"/>
  <c r="AI15"/>
  <c r="AH15"/>
  <c r="AG15"/>
  <c r="AF15"/>
  <c r="AD15"/>
  <c r="AE15" s="1"/>
  <c r="AK14"/>
  <c r="AJ14"/>
  <c r="AI14"/>
  <c r="AH14"/>
  <c r="AG14"/>
  <c r="AF14"/>
  <c r="AD14"/>
  <c r="AE14" s="1"/>
  <c r="AK13"/>
  <c r="AJ13"/>
  <c r="AI13"/>
  <c r="AH13"/>
  <c r="AG13"/>
  <c r="AF13"/>
  <c r="AD13"/>
  <c r="AE13" s="1"/>
  <c r="AK12"/>
  <c r="AJ12"/>
  <c r="AI12"/>
  <c r="AH12"/>
  <c r="AG12"/>
  <c r="AF12"/>
  <c r="AD12"/>
  <c r="AE12" s="1"/>
  <c r="AK11"/>
  <c r="AJ11"/>
  <c r="AI11"/>
  <c r="AH11"/>
  <c r="AG11"/>
  <c r="AF11"/>
  <c r="AD11"/>
  <c r="AE11" s="1"/>
  <c r="AK10"/>
  <c r="AJ10"/>
  <c r="AI10"/>
  <c r="AH10"/>
  <c r="AG10"/>
  <c r="AF10"/>
  <c r="AD10"/>
  <c r="AE10" s="1"/>
  <c r="AK9"/>
  <c r="AJ9"/>
  <c r="AI9"/>
  <c r="AH9"/>
  <c r="AG9"/>
  <c r="AF9"/>
  <c r="AD9"/>
  <c r="AE9" s="1"/>
  <c r="AB15"/>
  <c r="AA15"/>
  <c r="Z15"/>
  <c r="Y15"/>
  <c r="X15"/>
  <c r="W15"/>
  <c r="U15"/>
  <c r="V15" s="1"/>
  <c r="AB14"/>
  <c r="AA14"/>
  <c r="Z14"/>
  <c r="Y14"/>
  <c r="X14"/>
  <c r="W14"/>
  <c r="U14"/>
  <c r="V14" s="1"/>
  <c r="AB13"/>
  <c r="AA13"/>
  <c r="Z13"/>
  <c r="Y13"/>
  <c r="X13"/>
  <c r="W13"/>
  <c r="U13"/>
  <c r="V13" s="1"/>
  <c r="AB12"/>
  <c r="AA12"/>
  <c r="Z12"/>
  <c r="Y12"/>
  <c r="X12"/>
  <c r="W12"/>
  <c r="U12"/>
  <c r="V12" s="1"/>
  <c r="AB11"/>
  <c r="AA11"/>
  <c r="Z11"/>
  <c r="Y11"/>
  <c r="X11"/>
  <c r="W11"/>
  <c r="U11"/>
  <c r="V11" s="1"/>
  <c r="AB10"/>
  <c r="AA10"/>
  <c r="Z10"/>
  <c r="Y10"/>
  <c r="X10"/>
  <c r="W10"/>
  <c r="U10"/>
  <c r="V10" s="1"/>
  <c r="AB9"/>
  <c r="AA9"/>
  <c r="Z9"/>
  <c r="Y9"/>
  <c r="X9"/>
  <c r="W9"/>
  <c r="U9"/>
  <c r="V9" s="1"/>
  <c r="S15"/>
  <c r="R15"/>
  <c r="Q15"/>
  <c r="P15"/>
  <c r="O15"/>
  <c r="N15"/>
  <c r="L15"/>
  <c r="M15" s="1"/>
  <c r="S14"/>
  <c r="R14"/>
  <c r="Q14"/>
  <c r="P14"/>
  <c r="O14"/>
  <c r="N14"/>
  <c r="L14"/>
  <c r="M14" s="1"/>
  <c r="S13"/>
  <c r="R13"/>
  <c r="Q13"/>
  <c r="P13"/>
  <c r="O13"/>
  <c r="N13"/>
  <c r="L13"/>
  <c r="M13" s="1"/>
  <c r="S12"/>
  <c r="R12"/>
  <c r="Q12"/>
  <c r="P12"/>
  <c r="O12"/>
  <c r="N12"/>
  <c r="L12"/>
  <c r="M12" s="1"/>
  <c r="S11"/>
  <c r="R11"/>
  <c r="Q11"/>
  <c r="P11"/>
  <c r="O11"/>
  <c r="N11"/>
  <c r="L11"/>
  <c r="M11" s="1"/>
  <c r="S10"/>
  <c r="R10"/>
  <c r="Q10"/>
  <c r="P10"/>
  <c r="O10"/>
  <c r="N10"/>
  <c r="L10"/>
  <c r="M10" s="1"/>
  <c r="S9"/>
  <c r="R9"/>
  <c r="Q9"/>
  <c r="P9"/>
  <c r="O9"/>
  <c r="N9"/>
  <c r="L9"/>
  <c r="M9" s="1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L78" s="1"/>
  <c r="B77"/>
  <c r="L77" s="1"/>
  <c r="B76"/>
  <c r="B75"/>
  <c r="B74"/>
  <c r="B73"/>
  <c r="L73" s="1"/>
  <c r="B72"/>
  <c r="B71"/>
  <c r="B70"/>
  <c r="B69"/>
  <c r="L69" s="1"/>
  <c r="B68"/>
  <c r="B67"/>
  <c r="B66"/>
  <c r="B65"/>
  <c r="L65" s="1"/>
  <c r="U65" s="1"/>
  <c r="B64"/>
  <c r="L64" s="1"/>
  <c r="B63"/>
  <c r="B62"/>
  <c r="B61"/>
  <c r="L61" s="1"/>
  <c r="U61" s="1"/>
  <c r="B60"/>
  <c r="B59"/>
  <c r="B58"/>
  <c r="B57"/>
  <c r="L57" s="1"/>
  <c r="U57" s="1"/>
  <c r="B56"/>
  <c r="L56" s="1"/>
  <c r="B55"/>
  <c r="B54"/>
  <c r="B53"/>
  <c r="L53" s="1"/>
  <c r="U53" s="1"/>
  <c r="B52"/>
  <c r="B51"/>
  <c r="B50"/>
  <c r="B49"/>
  <c r="L49" s="1"/>
  <c r="U49" s="1"/>
  <c r="B48"/>
  <c r="L48" s="1"/>
  <c r="B47"/>
  <c r="B46"/>
  <c r="B45"/>
  <c r="L45" s="1"/>
  <c r="U45" s="1"/>
  <c r="B44"/>
  <c r="B43"/>
  <c r="B42"/>
  <c r="B41"/>
  <c r="L41" s="1"/>
  <c r="U41" s="1"/>
  <c r="B40"/>
  <c r="L40" s="1"/>
  <c r="B39"/>
  <c r="B38"/>
  <c r="B37"/>
  <c r="L37" s="1"/>
  <c r="U37" s="1"/>
  <c r="B36"/>
  <c r="B35"/>
  <c r="B34"/>
  <c r="B33"/>
  <c r="L33" s="1"/>
  <c r="U33" s="1"/>
  <c r="B32"/>
  <c r="L32" s="1"/>
  <c r="B31"/>
  <c r="B30"/>
  <c r="B29"/>
  <c r="B28"/>
  <c r="B27"/>
  <c r="B26"/>
  <c r="B25"/>
  <c r="B24"/>
  <c r="C23"/>
  <c r="G23" s="1"/>
  <c r="B23"/>
  <c r="F23" s="1"/>
  <c r="C22"/>
  <c r="F22" s="1"/>
  <c r="B22"/>
  <c r="D22" s="1"/>
  <c r="C21"/>
  <c r="G21" s="1"/>
  <c r="B21"/>
  <c r="F21" s="1"/>
  <c r="C20"/>
  <c r="F20" s="1"/>
  <c r="B20"/>
  <c r="D20" s="1"/>
  <c r="C19"/>
  <c r="G19" s="1"/>
  <c r="B19"/>
  <c r="F19" s="1"/>
  <c r="C18"/>
  <c r="F18" s="1"/>
  <c r="B18"/>
  <c r="D18" s="1"/>
  <c r="C17"/>
  <c r="G17" s="1"/>
  <c r="B17"/>
  <c r="F17" s="1"/>
  <c r="C16"/>
  <c r="F16" s="1"/>
  <c r="B16"/>
  <c r="D16" s="1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AY9" l="1"/>
  <c r="BA9" s="1"/>
  <c r="BB9" s="1"/>
  <c r="BC9" s="1"/>
  <c r="AY11"/>
  <c r="BA11" s="1"/>
  <c r="BB11" s="1"/>
  <c r="BC11" s="1"/>
  <c r="AY13"/>
  <c r="BA13" s="1"/>
  <c r="BB13" s="1"/>
  <c r="BC13" s="1"/>
  <c r="AY15"/>
  <c r="BA15" s="1"/>
  <c r="BB15" s="1"/>
  <c r="BC15" s="1"/>
  <c r="AY17"/>
  <c r="BA17" s="1"/>
  <c r="BB17" s="1"/>
  <c r="BC17" s="1"/>
  <c r="AY19"/>
  <c r="BA19" s="1"/>
  <c r="BB19" s="1"/>
  <c r="BC19" s="1"/>
  <c r="AY21"/>
  <c r="BA21" s="1"/>
  <c r="BB21" s="1"/>
  <c r="BC21" s="1"/>
  <c r="AY23"/>
  <c r="BA23" s="1"/>
  <c r="BB23" s="1"/>
  <c r="BC23" s="1"/>
  <c r="AY25"/>
  <c r="BA25" s="1"/>
  <c r="BB25" s="1"/>
  <c r="BC25" s="1"/>
  <c r="AY27"/>
  <c r="BA27" s="1"/>
  <c r="BB27" s="1"/>
  <c r="BC27" s="1"/>
  <c r="AY29"/>
  <c r="BA29" s="1"/>
  <c r="BB29" s="1"/>
  <c r="BC29" s="1"/>
  <c r="AX9"/>
  <c r="AX11"/>
  <c r="AX13"/>
  <c r="AX15"/>
  <c r="AX17"/>
  <c r="AX19"/>
  <c r="AX21"/>
  <c r="AX23"/>
  <c r="AX25"/>
  <c r="AX27"/>
  <c r="AX29"/>
  <c r="AZ32"/>
  <c r="BA32" s="1"/>
  <c r="BB32" s="1"/>
  <c r="BC32" s="1"/>
  <c r="AX32"/>
  <c r="AZ34"/>
  <c r="BA34" s="1"/>
  <c r="BB34" s="1"/>
  <c r="BC34" s="1"/>
  <c r="AX34"/>
  <c r="AZ36"/>
  <c r="BA36" s="1"/>
  <c r="BB36" s="1"/>
  <c r="BC36" s="1"/>
  <c r="AX36"/>
  <c r="AZ38"/>
  <c r="BA38" s="1"/>
  <c r="BB38" s="1"/>
  <c r="BC38" s="1"/>
  <c r="AX38"/>
  <c r="AZ40"/>
  <c r="BA40" s="1"/>
  <c r="BB40" s="1"/>
  <c r="BC40" s="1"/>
  <c r="AX40"/>
  <c r="AZ42"/>
  <c r="BA42" s="1"/>
  <c r="BB42" s="1"/>
  <c r="BC42" s="1"/>
  <c r="AX42"/>
  <c r="AZ44"/>
  <c r="BA44" s="1"/>
  <c r="BB44" s="1"/>
  <c r="BC44" s="1"/>
  <c r="AX44"/>
  <c r="AZ46"/>
  <c r="BA46" s="1"/>
  <c r="BB46" s="1"/>
  <c r="BC46" s="1"/>
  <c r="AX46"/>
  <c r="AZ48"/>
  <c r="BA48" s="1"/>
  <c r="BB48" s="1"/>
  <c r="BC48" s="1"/>
  <c r="AX48"/>
  <c r="AZ50"/>
  <c r="BA50" s="1"/>
  <c r="BB50" s="1"/>
  <c r="BC50" s="1"/>
  <c r="AX50"/>
  <c r="AZ52"/>
  <c r="BA52" s="1"/>
  <c r="BB52" s="1"/>
  <c r="BC52" s="1"/>
  <c r="AX52"/>
  <c r="AZ54"/>
  <c r="BA54" s="1"/>
  <c r="BB54" s="1"/>
  <c r="BC54" s="1"/>
  <c r="AX54"/>
  <c r="AZ56"/>
  <c r="BA56" s="1"/>
  <c r="BB56" s="1"/>
  <c r="BC56" s="1"/>
  <c r="AX56"/>
  <c r="AZ58"/>
  <c r="BA58" s="1"/>
  <c r="BB58" s="1"/>
  <c r="BC58" s="1"/>
  <c r="AX58"/>
  <c r="AD33"/>
  <c r="AD37"/>
  <c r="AD41"/>
  <c r="AD45"/>
  <c r="AD49"/>
  <c r="AD53"/>
  <c r="AD57"/>
  <c r="AD61"/>
  <c r="AD65"/>
  <c r="U69"/>
  <c r="U73"/>
  <c r="U77"/>
  <c r="U78"/>
  <c r="L25"/>
  <c r="L26"/>
  <c r="L29"/>
  <c r="L30"/>
  <c r="L34"/>
  <c r="L38"/>
  <c r="L42"/>
  <c r="L46"/>
  <c r="L50"/>
  <c r="L54"/>
  <c r="L58"/>
  <c r="L62"/>
  <c r="L66"/>
  <c r="L16"/>
  <c r="L17"/>
  <c r="L20"/>
  <c r="L21"/>
  <c r="L27"/>
  <c r="L35"/>
  <c r="U40"/>
  <c r="L43"/>
  <c r="U48"/>
  <c r="L51"/>
  <c r="U56"/>
  <c r="L59"/>
  <c r="U64"/>
  <c r="L67"/>
  <c r="L71"/>
  <c r="L75"/>
  <c r="L79"/>
  <c r="L81"/>
  <c r="L83"/>
  <c r="L85"/>
  <c r="L87"/>
  <c r="L89"/>
  <c r="L91"/>
  <c r="L93"/>
  <c r="L95"/>
  <c r="L97"/>
  <c r="L99"/>
  <c r="U32"/>
  <c r="L18"/>
  <c r="L19"/>
  <c r="L22"/>
  <c r="L23"/>
  <c r="L24"/>
  <c r="L28"/>
  <c r="L31"/>
  <c r="L36"/>
  <c r="L39"/>
  <c r="L44"/>
  <c r="L47"/>
  <c r="L52"/>
  <c r="L55"/>
  <c r="L60"/>
  <c r="L63"/>
  <c r="L68"/>
  <c r="L70"/>
  <c r="L72"/>
  <c r="L74"/>
  <c r="L76"/>
  <c r="L80"/>
  <c r="L82"/>
  <c r="L84"/>
  <c r="L86"/>
  <c r="L88"/>
  <c r="L90"/>
  <c r="L92"/>
  <c r="L94"/>
  <c r="L96"/>
  <c r="L98"/>
  <c r="E17"/>
  <c r="H17"/>
  <c r="I17" s="1"/>
  <c r="J17" s="1"/>
  <c r="CP17" s="1"/>
  <c r="E19"/>
  <c r="H19"/>
  <c r="I19" s="1"/>
  <c r="J19" s="1"/>
  <c r="E21"/>
  <c r="H21"/>
  <c r="I21" s="1"/>
  <c r="J21" s="1"/>
  <c r="E23"/>
  <c r="H23"/>
  <c r="I23" s="1"/>
  <c r="J23" s="1"/>
  <c r="E16"/>
  <c r="E18"/>
  <c r="E20"/>
  <c r="E22"/>
  <c r="G16"/>
  <c r="H16" s="1"/>
  <c r="I16" s="1"/>
  <c r="J16" s="1"/>
  <c r="D17"/>
  <c r="G18"/>
  <c r="H18" s="1"/>
  <c r="I18" s="1"/>
  <c r="J18" s="1"/>
  <c r="CP18" s="1"/>
  <c r="D19"/>
  <c r="G20"/>
  <c r="H20" s="1"/>
  <c r="I20" s="1"/>
  <c r="J20" s="1"/>
  <c r="D21"/>
  <c r="G22"/>
  <c r="H22" s="1"/>
  <c r="I22" s="1"/>
  <c r="J22" s="1"/>
  <c r="D23"/>
  <c r="AB25" i="19"/>
  <c r="AB24"/>
  <c r="AB23"/>
  <c r="H51"/>
  <c r="AB18"/>
  <c r="AB19"/>
  <c r="AB20"/>
  <c r="AB21"/>
  <c r="AB22"/>
  <c r="M5" i="16"/>
  <c r="M6"/>
  <c r="B5"/>
  <c r="E5"/>
  <c r="B6"/>
  <c r="V5"/>
  <c r="X11" s="1"/>
  <c r="AE5"/>
  <c r="AK39" s="1"/>
  <c r="AN5"/>
  <c r="AW5"/>
  <c r="BC51" s="1"/>
  <c r="BF5"/>
  <c r="BL25" s="1"/>
  <c r="BO5"/>
  <c r="BU69" s="1"/>
  <c r="V6"/>
  <c r="AE6"/>
  <c r="AN6"/>
  <c r="G67" i="19"/>
  <c r="G66"/>
  <c r="G65"/>
  <c r="G68"/>
  <c r="G69"/>
  <c r="G70"/>
  <c r="G71"/>
  <c r="AW6" i="16"/>
  <c r="BF6"/>
  <c r="BO6"/>
  <c r="J64" i="19"/>
  <c r="H64"/>
  <c r="I68"/>
  <c r="I69"/>
  <c r="I70"/>
  <c r="I50"/>
  <c r="H50"/>
  <c r="H49"/>
  <c r="H71"/>
  <c r="I71"/>
  <c r="H70"/>
  <c r="H69"/>
  <c r="H68"/>
  <c r="H67"/>
  <c r="I67"/>
  <c r="H66"/>
  <c r="I66"/>
  <c r="H65"/>
  <c r="I65"/>
  <c r="BY9" i="20"/>
  <c r="BZ9"/>
  <c r="CG9"/>
  <c r="CA9" s="1"/>
  <c r="CB9"/>
  <c r="CC9"/>
  <c r="CD9"/>
  <c r="CE9"/>
  <c r="CF9"/>
  <c r="CJ9"/>
  <c r="CK9"/>
  <c r="CL9"/>
  <c r="CM9"/>
  <c r="CN9"/>
  <c r="CO9"/>
  <c r="CP9"/>
  <c r="BY10"/>
  <c r="BZ10"/>
  <c r="CB10"/>
  <c r="CD10"/>
  <c r="CE10"/>
  <c r="CF10"/>
  <c r="CG10"/>
  <c r="CA10" s="1"/>
  <c r="CC10"/>
  <c r="CJ10"/>
  <c r="CK10"/>
  <c r="CL10"/>
  <c r="CM10"/>
  <c r="CN10"/>
  <c r="CO10"/>
  <c r="CP10"/>
  <c r="BY11"/>
  <c r="BZ11"/>
  <c r="CB11"/>
  <c r="CD11"/>
  <c r="CE11"/>
  <c r="CF11"/>
  <c r="CG11"/>
  <c r="CA11" s="1"/>
  <c r="CC11"/>
  <c r="CJ11"/>
  <c r="CK11"/>
  <c r="CL11"/>
  <c r="CM11"/>
  <c r="CN11"/>
  <c r="CO11"/>
  <c r="CP11"/>
  <c r="BY12"/>
  <c r="BZ12"/>
  <c r="CB12"/>
  <c r="CD12"/>
  <c r="CE12"/>
  <c r="CF12"/>
  <c r="CG12"/>
  <c r="CA12" s="1"/>
  <c r="CC12"/>
  <c r="CJ12"/>
  <c r="CK12"/>
  <c r="CL12"/>
  <c r="CM12"/>
  <c r="CN12"/>
  <c r="CO12"/>
  <c r="CP12"/>
  <c r="BY13"/>
  <c r="BZ13"/>
  <c r="CB13"/>
  <c r="CD13"/>
  <c r="CE13"/>
  <c r="CF13"/>
  <c r="CG13"/>
  <c r="CA13" s="1"/>
  <c r="CC13"/>
  <c r="CJ13"/>
  <c r="CK13"/>
  <c r="CL13"/>
  <c r="CM13"/>
  <c r="CN13"/>
  <c r="CO13"/>
  <c r="CP13"/>
  <c r="BY14"/>
  <c r="BZ14"/>
  <c r="CB14"/>
  <c r="CD14"/>
  <c r="CE14"/>
  <c r="CF14"/>
  <c r="CG14"/>
  <c r="CA14" s="1"/>
  <c r="CC14"/>
  <c r="CJ14"/>
  <c r="CK14"/>
  <c r="CL14"/>
  <c r="CM14"/>
  <c r="CN14"/>
  <c r="CO14"/>
  <c r="CP14"/>
  <c r="BY15"/>
  <c r="BZ15"/>
  <c r="CB15"/>
  <c r="CD15"/>
  <c r="CE15"/>
  <c r="CF15"/>
  <c r="CG15"/>
  <c r="CA15" s="1"/>
  <c r="CC15"/>
  <c r="CJ15"/>
  <c r="CK15"/>
  <c r="CL15"/>
  <c r="CM15"/>
  <c r="CN15"/>
  <c r="CO15"/>
  <c r="CP15"/>
  <c r="CO16"/>
  <c r="CO17"/>
  <c r="CO18"/>
  <c r="CO19"/>
  <c r="CO20"/>
  <c r="CO21"/>
  <c r="CP21"/>
  <c r="CO22"/>
  <c r="CP22"/>
  <c r="CO23"/>
  <c r="CJ9" i="16"/>
  <c r="H72" i="19" l="1"/>
  <c r="CN11" i="16"/>
  <c r="BT9"/>
  <c r="BU10"/>
  <c r="BN12"/>
  <c r="BO12" s="1"/>
  <c r="BP13"/>
  <c r="BQ14"/>
  <c r="BR15"/>
  <c r="BS16"/>
  <c r="BT17"/>
  <c r="BU18"/>
  <c r="BN20"/>
  <c r="BO20" s="1"/>
  <c r="BP21"/>
  <c r="BQ22"/>
  <c r="BR23"/>
  <c r="BS24"/>
  <c r="BT25"/>
  <c r="BU26"/>
  <c r="BN29"/>
  <c r="BO29" s="1"/>
  <c r="BQ31"/>
  <c r="BS33"/>
  <c r="BU35"/>
  <c r="BP38"/>
  <c r="BR40"/>
  <c r="BT42"/>
  <c r="BN45"/>
  <c r="BO45" s="1"/>
  <c r="BQ47"/>
  <c r="BS49"/>
  <c r="BU51"/>
  <c r="BP54"/>
  <c r="BR56"/>
  <c r="BT58"/>
  <c r="BN61"/>
  <c r="BO61" s="1"/>
  <c r="BQ63"/>
  <c r="BS67"/>
  <c r="BP72"/>
  <c r="CK10"/>
  <c r="BP9"/>
  <c r="BQ10"/>
  <c r="BR11"/>
  <c r="BS12"/>
  <c r="BT13"/>
  <c r="BU14"/>
  <c r="BN16"/>
  <c r="BO16" s="1"/>
  <c r="BP17"/>
  <c r="BQ18"/>
  <c r="BR19"/>
  <c r="BS20"/>
  <c r="BT21"/>
  <c r="BU22"/>
  <c r="BN24"/>
  <c r="BO24" s="1"/>
  <c r="BP25"/>
  <c r="BQ26"/>
  <c r="BU27"/>
  <c r="BP30"/>
  <c r="BR32"/>
  <c r="BT34"/>
  <c r="BN37"/>
  <c r="BO37" s="1"/>
  <c r="BQ39"/>
  <c r="BS41"/>
  <c r="BU43"/>
  <c r="BP46"/>
  <c r="BR48"/>
  <c r="BT50"/>
  <c r="BN53"/>
  <c r="BO53" s="1"/>
  <c r="BQ55"/>
  <c r="BS57"/>
  <c r="BU59"/>
  <c r="BP62"/>
  <c r="BQ65"/>
  <c r="BU88"/>
  <c r="BS88"/>
  <c r="BQ88"/>
  <c r="BN88"/>
  <c r="BO88" s="1"/>
  <c r="BT87"/>
  <c r="BR87"/>
  <c r="BP87"/>
  <c r="BU86"/>
  <c r="BS86"/>
  <c r="BQ86"/>
  <c r="BN86"/>
  <c r="BO86" s="1"/>
  <c r="BT85"/>
  <c r="BR85"/>
  <c r="BP85"/>
  <c r="BU84"/>
  <c r="BS84"/>
  <c r="BQ84"/>
  <c r="BN84"/>
  <c r="BO84" s="1"/>
  <c r="BT83"/>
  <c r="BR83"/>
  <c r="BP83"/>
  <c r="BU82"/>
  <c r="BS82"/>
  <c r="BQ82"/>
  <c r="BN82"/>
  <c r="BO82" s="1"/>
  <c r="BT81"/>
  <c r="BR81"/>
  <c r="BP81"/>
  <c r="BU80"/>
  <c r="BS80"/>
  <c r="BQ80"/>
  <c r="BN80"/>
  <c r="BO80" s="1"/>
  <c r="BT79"/>
  <c r="BR79"/>
  <c r="BP79"/>
  <c r="BU78"/>
  <c r="BS78"/>
  <c r="BQ78"/>
  <c r="BN78"/>
  <c r="BO78" s="1"/>
  <c r="BT77"/>
  <c r="BR77"/>
  <c r="BP77"/>
  <c r="BU76"/>
  <c r="BS76"/>
  <c r="BQ76"/>
  <c r="BN76"/>
  <c r="BO76" s="1"/>
  <c r="BT75"/>
  <c r="BR88"/>
  <c r="BU87"/>
  <c r="BQ87"/>
  <c r="BT86"/>
  <c r="BP86"/>
  <c r="BS85"/>
  <c r="BN85"/>
  <c r="BO85" s="1"/>
  <c r="BR84"/>
  <c r="BU83"/>
  <c r="BQ83"/>
  <c r="BT82"/>
  <c r="BP82"/>
  <c r="BS81"/>
  <c r="BN81"/>
  <c r="BO81" s="1"/>
  <c r="BR80"/>
  <c r="BU79"/>
  <c r="BQ79"/>
  <c r="BT78"/>
  <c r="BP78"/>
  <c r="BS77"/>
  <c r="BN77"/>
  <c r="BO77" s="1"/>
  <c r="BR76"/>
  <c r="BU75"/>
  <c r="BR75"/>
  <c r="BP75"/>
  <c r="BU74"/>
  <c r="BS74"/>
  <c r="BQ74"/>
  <c r="BN74"/>
  <c r="BO74" s="1"/>
  <c r="BT73"/>
  <c r="BR73"/>
  <c r="BP73"/>
  <c r="BU72"/>
  <c r="BS72"/>
  <c r="BQ72"/>
  <c r="BN72"/>
  <c r="BO72" s="1"/>
  <c r="BT71"/>
  <c r="BR71"/>
  <c r="BP71"/>
  <c r="BU70"/>
  <c r="BS70"/>
  <c r="BQ70"/>
  <c r="BN70"/>
  <c r="BO70" s="1"/>
  <c r="BT69"/>
  <c r="BR69"/>
  <c r="BP69"/>
  <c r="BU68"/>
  <c r="BS68"/>
  <c r="BQ68"/>
  <c r="BN68"/>
  <c r="BO68" s="1"/>
  <c r="BT67"/>
  <c r="BR67"/>
  <c r="BP67"/>
  <c r="BU66"/>
  <c r="BS66"/>
  <c r="BQ66"/>
  <c r="BN66"/>
  <c r="BO66" s="1"/>
  <c r="BT65"/>
  <c r="BR65"/>
  <c r="BP65"/>
  <c r="BU64"/>
  <c r="BS64"/>
  <c r="BQ64"/>
  <c r="BN64"/>
  <c r="BO64" s="1"/>
  <c r="BT63"/>
  <c r="BT88"/>
  <c r="BS87"/>
  <c r="BR86"/>
  <c r="BQ85"/>
  <c r="BP84"/>
  <c r="BN83"/>
  <c r="BO83" s="1"/>
  <c r="BU81"/>
  <c r="BT80"/>
  <c r="BS79"/>
  <c r="BR78"/>
  <c r="BQ77"/>
  <c r="BP76"/>
  <c r="BQ75"/>
  <c r="BT74"/>
  <c r="BP74"/>
  <c r="BS73"/>
  <c r="BN73"/>
  <c r="BO73" s="1"/>
  <c r="BR72"/>
  <c r="BU71"/>
  <c r="BQ71"/>
  <c r="BT70"/>
  <c r="BP70"/>
  <c r="BS69"/>
  <c r="BN69"/>
  <c r="BO69" s="1"/>
  <c r="BR68"/>
  <c r="BU67"/>
  <c r="BQ67"/>
  <c r="BT66"/>
  <c r="BP66"/>
  <c r="BS65"/>
  <c r="BN65"/>
  <c r="BO65" s="1"/>
  <c r="BR64"/>
  <c r="BU63"/>
  <c r="BR63"/>
  <c r="BP63"/>
  <c r="BU62"/>
  <c r="BS62"/>
  <c r="BQ62"/>
  <c r="BN62"/>
  <c r="BO62" s="1"/>
  <c r="BT61"/>
  <c r="BR61"/>
  <c r="BP61"/>
  <c r="BU60"/>
  <c r="BS60"/>
  <c r="BQ60"/>
  <c r="BN60"/>
  <c r="BO60" s="1"/>
  <c r="BT59"/>
  <c r="BR59"/>
  <c r="BP59"/>
  <c r="BU58"/>
  <c r="BS58"/>
  <c r="BQ58"/>
  <c r="BN58"/>
  <c r="BO58" s="1"/>
  <c r="BT57"/>
  <c r="BR57"/>
  <c r="BP57"/>
  <c r="BU56"/>
  <c r="BS56"/>
  <c r="BQ56"/>
  <c r="BN56"/>
  <c r="BO56" s="1"/>
  <c r="BT55"/>
  <c r="BR55"/>
  <c r="BP55"/>
  <c r="BU54"/>
  <c r="BS54"/>
  <c r="BQ54"/>
  <c r="BN54"/>
  <c r="BO54" s="1"/>
  <c r="BT53"/>
  <c r="BR53"/>
  <c r="BP53"/>
  <c r="BU52"/>
  <c r="BS52"/>
  <c r="BQ52"/>
  <c r="BN52"/>
  <c r="BO52" s="1"/>
  <c r="BT51"/>
  <c r="BR51"/>
  <c r="BP51"/>
  <c r="BU50"/>
  <c r="BS50"/>
  <c r="BQ50"/>
  <c r="BN50"/>
  <c r="BO50" s="1"/>
  <c r="BT49"/>
  <c r="BR49"/>
  <c r="BP49"/>
  <c r="BU48"/>
  <c r="BS48"/>
  <c r="BQ48"/>
  <c r="BN48"/>
  <c r="BO48" s="1"/>
  <c r="BT47"/>
  <c r="BR47"/>
  <c r="BP47"/>
  <c r="BU46"/>
  <c r="BS46"/>
  <c r="BQ46"/>
  <c r="BN46"/>
  <c r="BO46" s="1"/>
  <c r="BT45"/>
  <c r="BR45"/>
  <c r="BP45"/>
  <c r="BU44"/>
  <c r="BS44"/>
  <c r="BQ44"/>
  <c r="BN44"/>
  <c r="BO44" s="1"/>
  <c r="BT43"/>
  <c r="BR43"/>
  <c r="BP43"/>
  <c r="BU42"/>
  <c r="BS42"/>
  <c r="BQ42"/>
  <c r="BN42"/>
  <c r="BO42" s="1"/>
  <c r="BT41"/>
  <c r="BR41"/>
  <c r="BP41"/>
  <c r="BU40"/>
  <c r="BS40"/>
  <c r="BQ40"/>
  <c r="BN40"/>
  <c r="BO40" s="1"/>
  <c r="BT39"/>
  <c r="BR39"/>
  <c r="BP39"/>
  <c r="BU38"/>
  <c r="BS38"/>
  <c r="BQ38"/>
  <c r="BN38"/>
  <c r="BO38" s="1"/>
  <c r="BT37"/>
  <c r="BR37"/>
  <c r="BP37"/>
  <c r="BU36"/>
  <c r="BS36"/>
  <c r="BQ36"/>
  <c r="BN36"/>
  <c r="BO36" s="1"/>
  <c r="BT35"/>
  <c r="BR35"/>
  <c r="BP35"/>
  <c r="BU34"/>
  <c r="BS34"/>
  <c r="BQ34"/>
  <c r="BN34"/>
  <c r="BO34" s="1"/>
  <c r="BT33"/>
  <c r="BR33"/>
  <c r="BP33"/>
  <c r="BU32"/>
  <c r="BS32"/>
  <c r="BQ32"/>
  <c r="BN32"/>
  <c r="BO32" s="1"/>
  <c r="BT31"/>
  <c r="BR31"/>
  <c r="BP31"/>
  <c r="BU30"/>
  <c r="BS30"/>
  <c r="BQ30"/>
  <c r="BN30"/>
  <c r="BO30" s="1"/>
  <c r="BT29"/>
  <c r="BR29"/>
  <c r="BP29"/>
  <c r="BU28"/>
  <c r="BS28"/>
  <c r="BQ28"/>
  <c r="BN28"/>
  <c r="BO28" s="1"/>
  <c r="BT27"/>
  <c r="BR27"/>
  <c r="BP27"/>
  <c r="BP88"/>
  <c r="BU85"/>
  <c r="BS83"/>
  <c r="BQ81"/>
  <c r="BN79"/>
  <c r="BO79" s="1"/>
  <c r="BT76"/>
  <c r="BN75"/>
  <c r="BO75" s="1"/>
  <c r="BU73"/>
  <c r="BT72"/>
  <c r="BS71"/>
  <c r="BR70"/>
  <c r="BQ69"/>
  <c r="BP68"/>
  <c r="BN67"/>
  <c r="BO67" s="1"/>
  <c r="BU65"/>
  <c r="BT64"/>
  <c r="BS63"/>
  <c r="BN63"/>
  <c r="BO63" s="1"/>
  <c r="BR62"/>
  <c r="BU61"/>
  <c r="BQ61"/>
  <c r="BT60"/>
  <c r="BP60"/>
  <c r="BS59"/>
  <c r="BN59"/>
  <c r="BO59" s="1"/>
  <c r="BR58"/>
  <c r="BU57"/>
  <c r="BQ57"/>
  <c r="BT56"/>
  <c r="BP56"/>
  <c r="BS55"/>
  <c r="BN55"/>
  <c r="BO55" s="1"/>
  <c r="BR54"/>
  <c r="BU53"/>
  <c r="BQ53"/>
  <c r="BT52"/>
  <c r="BP52"/>
  <c r="BS51"/>
  <c r="BN51"/>
  <c r="BO51" s="1"/>
  <c r="BR50"/>
  <c r="BU49"/>
  <c r="BQ49"/>
  <c r="BT48"/>
  <c r="BP48"/>
  <c r="BS47"/>
  <c r="BN47"/>
  <c r="BO47" s="1"/>
  <c r="BR46"/>
  <c r="BU45"/>
  <c r="BQ45"/>
  <c r="BT44"/>
  <c r="BP44"/>
  <c r="BS43"/>
  <c r="BN43"/>
  <c r="BO43" s="1"/>
  <c r="BR42"/>
  <c r="BU41"/>
  <c r="BQ41"/>
  <c r="BT40"/>
  <c r="BP40"/>
  <c r="BS39"/>
  <c r="BN39"/>
  <c r="BO39" s="1"/>
  <c r="BR38"/>
  <c r="BU37"/>
  <c r="BQ37"/>
  <c r="BT36"/>
  <c r="BP36"/>
  <c r="BS35"/>
  <c r="BN35"/>
  <c r="BO35" s="1"/>
  <c r="BR34"/>
  <c r="BU33"/>
  <c r="BQ33"/>
  <c r="BT32"/>
  <c r="BP32"/>
  <c r="BS31"/>
  <c r="BN31"/>
  <c r="BO31" s="1"/>
  <c r="BR30"/>
  <c r="BU29"/>
  <c r="BQ29"/>
  <c r="BT28"/>
  <c r="BP28"/>
  <c r="BS27"/>
  <c r="BN27"/>
  <c r="BO27" s="1"/>
  <c r="BT26"/>
  <c r="BR26"/>
  <c r="BP26"/>
  <c r="BU25"/>
  <c r="BS25"/>
  <c r="BQ25"/>
  <c r="BN25"/>
  <c r="BO25" s="1"/>
  <c r="BT24"/>
  <c r="BR24"/>
  <c r="BP24"/>
  <c r="BU23"/>
  <c r="BS23"/>
  <c r="BQ23"/>
  <c r="BN23"/>
  <c r="BO23" s="1"/>
  <c r="BT22"/>
  <c r="BR22"/>
  <c r="BP22"/>
  <c r="BU21"/>
  <c r="BS21"/>
  <c r="BQ21"/>
  <c r="BN21"/>
  <c r="BO21" s="1"/>
  <c r="BT20"/>
  <c r="BR20"/>
  <c r="BP20"/>
  <c r="BU19"/>
  <c r="BS19"/>
  <c r="BQ19"/>
  <c r="BN19"/>
  <c r="BO19" s="1"/>
  <c r="BT18"/>
  <c r="BR18"/>
  <c r="BP18"/>
  <c r="BU17"/>
  <c r="BS17"/>
  <c r="BQ17"/>
  <c r="BN17"/>
  <c r="BO17" s="1"/>
  <c r="BT16"/>
  <c r="BR16"/>
  <c r="BP16"/>
  <c r="BU15"/>
  <c r="BS15"/>
  <c r="BQ15"/>
  <c r="BN15"/>
  <c r="BO15" s="1"/>
  <c r="BT14"/>
  <c r="BR14"/>
  <c r="BP14"/>
  <c r="BU13"/>
  <c r="BS13"/>
  <c r="BQ13"/>
  <c r="BN13"/>
  <c r="BO13" s="1"/>
  <c r="BT12"/>
  <c r="BR12"/>
  <c r="BP12"/>
  <c r="BU11"/>
  <c r="BS11"/>
  <c r="BQ11"/>
  <c r="BN11"/>
  <c r="BO11" s="1"/>
  <c r="BT10"/>
  <c r="BR10"/>
  <c r="BP10"/>
  <c r="BU9"/>
  <c r="BS9"/>
  <c r="BQ9"/>
  <c r="BN9"/>
  <c r="BO9" s="1"/>
  <c r="BN87"/>
  <c r="BO87" s="1"/>
  <c r="BT84"/>
  <c r="BR82"/>
  <c r="BP80"/>
  <c r="BU77"/>
  <c r="BS75"/>
  <c r="BR74"/>
  <c r="BQ73"/>
  <c r="CJ11"/>
  <c r="CK9"/>
  <c r="BR9"/>
  <c r="BN10"/>
  <c r="BO10" s="1"/>
  <c r="BS10"/>
  <c r="BP11"/>
  <c r="BT11"/>
  <c r="BQ12"/>
  <c r="BU12"/>
  <c r="BR13"/>
  <c r="BN14"/>
  <c r="BO14" s="1"/>
  <c r="BS14"/>
  <c r="BP15"/>
  <c r="BT15"/>
  <c r="BQ16"/>
  <c r="BU16"/>
  <c r="BR17"/>
  <c r="BN18"/>
  <c r="BO18" s="1"/>
  <c r="BS18"/>
  <c r="BP19"/>
  <c r="BT19"/>
  <c r="BQ20"/>
  <c r="BU20"/>
  <c r="BR21"/>
  <c r="BN22"/>
  <c r="BO22" s="1"/>
  <c r="BS22"/>
  <c r="BP23"/>
  <c r="BT23"/>
  <c r="BQ24"/>
  <c r="BU24"/>
  <c r="BR25"/>
  <c r="BN26"/>
  <c r="BO26" s="1"/>
  <c r="BS26"/>
  <c r="BQ27"/>
  <c r="BR28"/>
  <c r="BS29"/>
  <c r="BT30"/>
  <c r="BU31"/>
  <c r="BN33"/>
  <c r="BO33" s="1"/>
  <c r="BP34"/>
  <c r="BQ35"/>
  <c r="BR36"/>
  <c r="BS37"/>
  <c r="BT38"/>
  <c r="BU39"/>
  <c r="BN41"/>
  <c r="BO41" s="1"/>
  <c r="BP42"/>
  <c r="BQ43"/>
  <c r="BR44"/>
  <c r="BS45"/>
  <c r="BT46"/>
  <c r="BU47"/>
  <c r="BN49"/>
  <c r="BO49" s="1"/>
  <c r="BP50"/>
  <c r="BQ51"/>
  <c r="BR52"/>
  <c r="BS53"/>
  <c r="BT54"/>
  <c r="BU55"/>
  <c r="BN57"/>
  <c r="BO57" s="1"/>
  <c r="BP58"/>
  <c r="BQ59"/>
  <c r="BR60"/>
  <c r="BS61"/>
  <c r="BT62"/>
  <c r="BP64"/>
  <c r="BR66"/>
  <c r="BT68"/>
  <c r="BN71"/>
  <c r="BO71" s="1"/>
  <c r="U98" i="20"/>
  <c r="U94"/>
  <c r="U90"/>
  <c r="U86"/>
  <c r="U82"/>
  <c r="U76"/>
  <c r="U72"/>
  <c r="U68"/>
  <c r="U55"/>
  <c r="U52"/>
  <c r="U39"/>
  <c r="U36"/>
  <c r="U28"/>
  <c r="U23"/>
  <c r="V23" s="1"/>
  <c r="M23"/>
  <c r="U19"/>
  <c r="V19" s="1"/>
  <c r="M19"/>
  <c r="AD32"/>
  <c r="U97"/>
  <c r="U93"/>
  <c r="U89"/>
  <c r="U85"/>
  <c r="U81"/>
  <c r="U75"/>
  <c r="U67"/>
  <c r="U59"/>
  <c r="U51"/>
  <c r="U43"/>
  <c r="U35"/>
  <c r="U21"/>
  <c r="V21" s="1"/>
  <c r="M21"/>
  <c r="U17"/>
  <c r="V17" s="1"/>
  <c r="M17"/>
  <c r="U66"/>
  <c r="U58"/>
  <c r="U50"/>
  <c r="U42"/>
  <c r="U34"/>
  <c r="AD78"/>
  <c r="AD77"/>
  <c r="AD73"/>
  <c r="AD69"/>
  <c r="AM65"/>
  <c r="AM61"/>
  <c r="AM57"/>
  <c r="AM53"/>
  <c r="AM49"/>
  <c r="AM45"/>
  <c r="AM41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5"/>
  <c r="C74"/>
  <c r="M74" s="1"/>
  <c r="C73"/>
  <c r="C71"/>
  <c r="C70"/>
  <c r="C69"/>
  <c r="C67"/>
  <c r="C66"/>
  <c r="M66" s="1"/>
  <c r="C65"/>
  <c r="C63"/>
  <c r="M63" s="1"/>
  <c r="C62"/>
  <c r="C61"/>
  <c r="C59"/>
  <c r="C58"/>
  <c r="M58" s="1"/>
  <c r="C57"/>
  <c r="C55"/>
  <c r="M55" s="1"/>
  <c r="C54"/>
  <c r="C53"/>
  <c r="C51"/>
  <c r="C50"/>
  <c r="M50" s="1"/>
  <c r="C49"/>
  <c r="C47"/>
  <c r="M47" s="1"/>
  <c r="C46"/>
  <c r="C45"/>
  <c r="C43"/>
  <c r="C42"/>
  <c r="M42" s="1"/>
  <c r="C41"/>
  <c r="C39"/>
  <c r="M39" s="1"/>
  <c r="C38"/>
  <c r="C37"/>
  <c r="C35"/>
  <c r="C34"/>
  <c r="C33"/>
  <c r="C31"/>
  <c r="C30"/>
  <c r="C29"/>
  <c r="M29" s="1"/>
  <c r="C28"/>
  <c r="C27"/>
  <c r="C26"/>
  <c r="C25"/>
  <c r="C24"/>
  <c r="C76"/>
  <c r="C72"/>
  <c r="C68"/>
  <c r="C64"/>
  <c r="C60"/>
  <c r="M60" s="1"/>
  <c r="C56"/>
  <c r="C52"/>
  <c r="M52" s="1"/>
  <c r="C48"/>
  <c r="C44"/>
  <c r="M44" s="1"/>
  <c r="C40"/>
  <c r="C36"/>
  <c r="C32"/>
  <c r="U96"/>
  <c r="U92"/>
  <c r="U88"/>
  <c r="U84"/>
  <c r="U80"/>
  <c r="U74"/>
  <c r="U70"/>
  <c r="U63"/>
  <c r="U60"/>
  <c r="U47"/>
  <c r="U44"/>
  <c r="M31"/>
  <c r="U31"/>
  <c r="U24"/>
  <c r="M24"/>
  <c r="U22"/>
  <c r="V22" s="1"/>
  <c r="M22"/>
  <c r="U18"/>
  <c r="V18" s="1"/>
  <c r="M18"/>
  <c r="M99"/>
  <c r="U99"/>
  <c r="M95"/>
  <c r="U95"/>
  <c r="M91"/>
  <c r="U91"/>
  <c r="M87"/>
  <c r="U87"/>
  <c r="M83"/>
  <c r="U83"/>
  <c r="M79"/>
  <c r="U79"/>
  <c r="M71"/>
  <c r="U71"/>
  <c r="AD64"/>
  <c r="AD56"/>
  <c r="AD48"/>
  <c r="AD40"/>
  <c r="M27"/>
  <c r="U27"/>
  <c r="M20"/>
  <c r="U20"/>
  <c r="V20" s="1"/>
  <c r="M16"/>
  <c r="U16"/>
  <c r="V16" s="1"/>
  <c r="U62"/>
  <c r="M62"/>
  <c r="U54"/>
  <c r="M54"/>
  <c r="U46"/>
  <c r="M46"/>
  <c r="U38"/>
  <c r="M38"/>
  <c r="U30"/>
  <c r="M30"/>
  <c r="U29"/>
  <c r="U26"/>
  <c r="U25"/>
  <c r="M25"/>
  <c r="BY22"/>
  <c r="BZ22" s="1"/>
  <c r="CD22" s="1"/>
  <c r="BY16"/>
  <c r="BZ16" s="1"/>
  <c r="CD16" s="1"/>
  <c r="BY18"/>
  <c r="BZ18" s="1"/>
  <c r="CD18" s="1"/>
  <c r="CO10" i="16"/>
  <c r="CO9"/>
  <c r="CO11"/>
  <c r="CM9"/>
  <c r="CP9"/>
  <c r="CM10"/>
  <c r="CL11"/>
  <c r="CP11"/>
  <c r="AI10"/>
  <c r="AK12"/>
  <c r="AF15"/>
  <c r="AH17"/>
  <c r="AK19"/>
  <c r="AH24"/>
  <c r="AD29"/>
  <c r="AE29" s="1"/>
  <c r="AI33"/>
  <c r="AF38"/>
  <c r="AH9"/>
  <c r="AJ11"/>
  <c r="AD14"/>
  <c r="AE14" s="1"/>
  <c r="AG16"/>
  <c r="AI18"/>
  <c r="AF22"/>
  <c r="AJ26"/>
  <c r="AG31"/>
  <c r="AK35"/>
  <c r="AH40"/>
  <c r="E10"/>
  <c r="E9"/>
  <c r="E11"/>
  <c r="AM13"/>
  <c r="AN13" s="1"/>
  <c r="AD10"/>
  <c r="AE10" s="1"/>
  <c r="AF11"/>
  <c r="AG12"/>
  <c r="AH13"/>
  <c r="AI14"/>
  <c r="AJ15"/>
  <c r="AK16"/>
  <c r="AD18"/>
  <c r="AE18" s="1"/>
  <c r="AF19"/>
  <c r="AD21"/>
  <c r="AE21" s="1"/>
  <c r="AG23"/>
  <c r="AI25"/>
  <c r="AK27"/>
  <c r="AF30"/>
  <c r="AH32"/>
  <c r="AJ34"/>
  <c r="AD37"/>
  <c r="AE37" s="1"/>
  <c r="AG39"/>
  <c r="P9"/>
  <c r="L10"/>
  <c r="M10" s="1"/>
  <c r="Q10"/>
  <c r="N11"/>
  <c r="R11"/>
  <c r="N9"/>
  <c r="R9"/>
  <c r="O10"/>
  <c r="S10"/>
  <c r="P11"/>
  <c r="CG11"/>
  <c r="CA11" s="1"/>
  <c r="CD10"/>
  <c r="CG9"/>
  <c r="CA9" s="1"/>
  <c r="CG10"/>
  <c r="CA10" s="1"/>
  <c r="CD11"/>
  <c r="CD9"/>
  <c r="D9"/>
  <c r="H9"/>
  <c r="C10"/>
  <c r="G10"/>
  <c r="B11"/>
  <c r="F11"/>
  <c r="J11"/>
  <c r="B15"/>
  <c r="L15" s="1"/>
  <c r="B19"/>
  <c r="L19" s="1"/>
  <c r="B22"/>
  <c r="L22" s="1"/>
  <c r="B24"/>
  <c r="L24" s="1"/>
  <c r="U24" s="1"/>
  <c r="B26"/>
  <c r="L26" s="1"/>
  <c r="U26" s="1"/>
  <c r="B28"/>
  <c r="L28" s="1"/>
  <c r="B30"/>
  <c r="L30" s="1"/>
  <c r="U30" s="1"/>
  <c r="B32"/>
  <c r="L32" s="1"/>
  <c r="U32" s="1"/>
  <c r="BZ11"/>
  <c r="CN9"/>
  <c r="CL9"/>
  <c r="CJ10"/>
  <c r="CL10"/>
  <c r="CN10"/>
  <c r="CP10"/>
  <c r="CK11"/>
  <c r="CM11"/>
  <c r="B97"/>
  <c r="L97" s="1"/>
  <c r="U97" s="1"/>
  <c r="B9"/>
  <c r="F9"/>
  <c r="J9"/>
  <c r="I10"/>
  <c r="D11"/>
  <c r="H11"/>
  <c r="B13"/>
  <c r="B17"/>
  <c r="B21"/>
  <c r="L21" s="1"/>
  <c r="B23"/>
  <c r="B25"/>
  <c r="L25" s="1"/>
  <c r="U25" s="1"/>
  <c r="B27"/>
  <c r="L27" s="1"/>
  <c r="U27" s="1"/>
  <c r="B29"/>
  <c r="L29" s="1"/>
  <c r="U29" s="1"/>
  <c r="B31"/>
  <c r="L31" s="1"/>
  <c r="U31" s="1"/>
  <c r="B33"/>
  <c r="L33" s="1"/>
  <c r="CB9"/>
  <c r="E6"/>
  <c r="C23" s="1"/>
  <c r="G23" s="1"/>
  <c r="BE9"/>
  <c r="BF9" s="1"/>
  <c r="BH9"/>
  <c r="BJ9"/>
  <c r="BL9"/>
  <c r="BG10"/>
  <c r="BI10"/>
  <c r="BK10"/>
  <c r="BE11"/>
  <c r="BF11" s="1"/>
  <c r="BH11"/>
  <c r="BJ11"/>
  <c r="BL11"/>
  <c r="BG12"/>
  <c r="BI12"/>
  <c r="BK12"/>
  <c r="BE13"/>
  <c r="BF13" s="1"/>
  <c r="BH13"/>
  <c r="BJ13"/>
  <c r="BL13"/>
  <c r="BG14"/>
  <c r="BI14"/>
  <c r="BK14"/>
  <c r="BE15"/>
  <c r="BF15" s="1"/>
  <c r="BH15"/>
  <c r="BJ15"/>
  <c r="BL15"/>
  <c r="BG16"/>
  <c r="BI16"/>
  <c r="BK16"/>
  <c r="BE17"/>
  <c r="BF17" s="1"/>
  <c r="BH17"/>
  <c r="BJ17"/>
  <c r="BL17"/>
  <c r="BG18"/>
  <c r="BI18"/>
  <c r="BK18"/>
  <c r="BE19"/>
  <c r="BF19" s="1"/>
  <c r="BH19"/>
  <c r="BJ19"/>
  <c r="BL19"/>
  <c r="BG20"/>
  <c r="BI20"/>
  <c r="BK20"/>
  <c r="BE21"/>
  <c r="BF21" s="1"/>
  <c r="BH21"/>
  <c r="BJ21"/>
  <c r="BL21"/>
  <c r="BG22"/>
  <c r="BI22"/>
  <c r="BK22"/>
  <c r="BE23"/>
  <c r="BF23" s="1"/>
  <c r="BH23"/>
  <c r="BJ23"/>
  <c r="BL23"/>
  <c r="BG24"/>
  <c r="BI24"/>
  <c r="BK24"/>
  <c r="BE25"/>
  <c r="BF25" s="1"/>
  <c r="BH25"/>
  <c r="BK73"/>
  <c r="BI73"/>
  <c r="BG73"/>
  <c r="BL72"/>
  <c r="BJ72"/>
  <c r="BH72"/>
  <c r="BE72"/>
  <c r="BF72" s="1"/>
  <c r="BK71"/>
  <c r="BI71"/>
  <c r="BG71"/>
  <c r="BL70"/>
  <c r="BJ70"/>
  <c r="BH70"/>
  <c r="BE70"/>
  <c r="BF70" s="1"/>
  <c r="BK69"/>
  <c r="BI69"/>
  <c r="BG69"/>
  <c r="BL68"/>
  <c r="BJ68"/>
  <c r="BH68"/>
  <c r="BE68"/>
  <c r="BF68" s="1"/>
  <c r="BK67"/>
  <c r="BI67"/>
  <c r="BG67"/>
  <c r="BL66"/>
  <c r="BJ66"/>
  <c r="BH66"/>
  <c r="BE66"/>
  <c r="BF66" s="1"/>
  <c r="BK65"/>
  <c r="BI65"/>
  <c r="BG65"/>
  <c r="BL64"/>
  <c r="BJ64"/>
  <c r="BH64"/>
  <c r="BE64"/>
  <c r="BF64" s="1"/>
  <c r="BK63"/>
  <c r="BI63"/>
  <c r="BG63"/>
  <c r="BL62"/>
  <c r="BJ62"/>
  <c r="BH62"/>
  <c r="BE62"/>
  <c r="BF62" s="1"/>
  <c r="BK61"/>
  <c r="BI61"/>
  <c r="BG61"/>
  <c r="BL60"/>
  <c r="BJ60"/>
  <c r="BH60"/>
  <c r="BE60"/>
  <c r="BF60" s="1"/>
  <c r="BK59"/>
  <c r="BI59"/>
  <c r="BG59"/>
  <c r="BL58"/>
  <c r="BJ58"/>
  <c r="BH58"/>
  <c r="BE58"/>
  <c r="BF58" s="1"/>
  <c r="BK57"/>
  <c r="BI57"/>
  <c r="BG57"/>
  <c r="BL56"/>
  <c r="BJ56"/>
  <c r="BH56"/>
  <c r="BE56"/>
  <c r="BF56" s="1"/>
  <c r="BK55"/>
  <c r="BI55"/>
  <c r="BG55"/>
  <c r="BL54"/>
  <c r="BJ54"/>
  <c r="BH54"/>
  <c r="BE54"/>
  <c r="BF54" s="1"/>
  <c r="BK53"/>
  <c r="BI53"/>
  <c r="BG53"/>
  <c r="BL52"/>
  <c r="BJ52"/>
  <c r="BH52"/>
  <c r="BE52"/>
  <c r="BF52" s="1"/>
  <c r="BK51"/>
  <c r="BI51"/>
  <c r="BG51"/>
  <c r="BL50"/>
  <c r="BJ50"/>
  <c r="BH50"/>
  <c r="BE50"/>
  <c r="BF50" s="1"/>
  <c r="BK49"/>
  <c r="BL73"/>
  <c r="BJ73"/>
  <c r="BH73"/>
  <c r="BE73"/>
  <c r="BF73" s="1"/>
  <c r="BK72"/>
  <c r="BI72"/>
  <c r="BG72"/>
  <c r="BL71"/>
  <c r="BJ71"/>
  <c r="BH71"/>
  <c r="BE71"/>
  <c r="BF71" s="1"/>
  <c r="BK70"/>
  <c r="BI70"/>
  <c r="BG70"/>
  <c r="BL69"/>
  <c r="BJ69"/>
  <c r="BH69"/>
  <c r="BE69"/>
  <c r="BF69" s="1"/>
  <c r="BK68"/>
  <c r="BI68"/>
  <c r="BG68"/>
  <c r="BL67"/>
  <c r="BJ67"/>
  <c r="BH67"/>
  <c r="BE67"/>
  <c r="BF67" s="1"/>
  <c r="BK66"/>
  <c r="BI66"/>
  <c r="BG66"/>
  <c r="BL65"/>
  <c r="BJ65"/>
  <c r="BH65"/>
  <c r="BE65"/>
  <c r="BF65" s="1"/>
  <c r="BK64"/>
  <c r="BI64"/>
  <c r="BG64"/>
  <c r="BL63"/>
  <c r="BJ63"/>
  <c r="BH63"/>
  <c r="BE63"/>
  <c r="BF63" s="1"/>
  <c r="BK62"/>
  <c r="BI62"/>
  <c r="BG62"/>
  <c r="BL61"/>
  <c r="BJ61"/>
  <c r="BH61"/>
  <c r="BE61"/>
  <c r="BF61" s="1"/>
  <c r="BK60"/>
  <c r="BI60"/>
  <c r="BG60"/>
  <c r="BL59"/>
  <c r="BJ59"/>
  <c r="BH59"/>
  <c r="BE59"/>
  <c r="BF59" s="1"/>
  <c r="BK58"/>
  <c r="BI58"/>
  <c r="BG58"/>
  <c r="BL57"/>
  <c r="BJ57"/>
  <c r="BH57"/>
  <c r="BE57"/>
  <c r="BF57" s="1"/>
  <c r="BK56"/>
  <c r="BI56"/>
  <c r="BG56"/>
  <c r="BL55"/>
  <c r="BJ55"/>
  <c r="BH55"/>
  <c r="BE55"/>
  <c r="BF55" s="1"/>
  <c r="BK54"/>
  <c r="BI54"/>
  <c r="BG54"/>
  <c r="BL53"/>
  <c r="BJ53"/>
  <c r="BH53"/>
  <c r="BE53"/>
  <c r="BF53" s="1"/>
  <c r="BK52"/>
  <c r="BI52"/>
  <c r="BG52"/>
  <c r="BL51"/>
  <c r="BJ51"/>
  <c r="BH51"/>
  <c r="BE51"/>
  <c r="BF51" s="1"/>
  <c r="BI50"/>
  <c r="BL49"/>
  <c r="BI49"/>
  <c r="BG49"/>
  <c r="BL48"/>
  <c r="BJ48"/>
  <c r="BH48"/>
  <c r="BE48"/>
  <c r="BF48" s="1"/>
  <c r="BK47"/>
  <c r="BI47"/>
  <c r="BG47"/>
  <c r="BL46"/>
  <c r="BJ46"/>
  <c r="BH46"/>
  <c r="BE46"/>
  <c r="BF46" s="1"/>
  <c r="BK45"/>
  <c r="BI45"/>
  <c r="BG45"/>
  <c r="BL44"/>
  <c r="BJ44"/>
  <c r="BH44"/>
  <c r="BE44"/>
  <c r="BF44" s="1"/>
  <c r="BK43"/>
  <c r="BI43"/>
  <c r="BG43"/>
  <c r="BL42"/>
  <c r="BJ42"/>
  <c r="BH42"/>
  <c r="BE42"/>
  <c r="BF42" s="1"/>
  <c r="BK41"/>
  <c r="BI41"/>
  <c r="BG41"/>
  <c r="BL40"/>
  <c r="BJ40"/>
  <c r="BH40"/>
  <c r="BE40"/>
  <c r="BF40" s="1"/>
  <c r="BK39"/>
  <c r="BI39"/>
  <c r="BG39"/>
  <c r="BL38"/>
  <c r="BJ38"/>
  <c r="BH38"/>
  <c r="BE38"/>
  <c r="BF38" s="1"/>
  <c r="BK37"/>
  <c r="BI37"/>
  <c r="BG37"/>
  <c r="BL36"/>
  <c r="BJ36"/>
  <c r="BH36"/>
  <c r="BE36"/>
  <c r="BF36" s="1"/>
  <c r="BK35"/>
  <c r="BI35"/>
  <c r="BG35"/>
  <c r="BL34"/>
  <c r="BJ34"/>
  <c r="BH34"/>
  <c r="BE34"/>
  <c r="BF34" s="1"/>
  <c r="BK33"/>
  <c r="BI33"/>
  <c r="BG33"/>
  <c r="BL32"/>
  <c r="BJ32"/>
  <c r="BH32"/>
  <c r="BE32"/>
  <c r="BF32" s="1"/>
  <c r="BK31"/>
  <c r="BI31"/>
  <c r="BG31"/>
  <c r="BL30"/>
  <c r="BJ30"/>
  <c r="BH30"/>
  <c r="BE30"/>
  <c r="BF30" s="1"/>
  <c r="BK29"/>
  <c r="BI29"/>
  <c r="BG29"/>
  <c r="BL28"/>
  <c r="BJ28"/>
  <c r="BH28"/>
  <c r="BE28"/>
  <c r="BF28" s="1"/>
  <c r="BK27"/>
  <c r="BI27"/>
  <c r="BG27"/>
  <c r="BL26"/>
  <c r="BJ26"/>
  <c r="BH26"/>
  <c r="BE26"/>
  <c r="BF26" s="1"/>
  <c r="BK25"/>
  <c r="BI25"/>
  <c r="BK50"/>
  <c r="BG50"/>
  <c r="BJ49"/>
  <c r="BH49"/>
  <c r="BE49"/>
  <c r="BF49" s="1"/>
  <c r="BK48"/>
  <c r="BI48"/>
  <c r="BG48"/>
  <c r="BL47"/>
  <c r="BJ47"/>
  <c r="BH47"/>
  <c r="BE47"/>
  <c r="BF47" s="1"/>
  <c r="BK46"/>
  <c r="BI46"/>
  <c r="BG46"/>
  <c r="BL45"/>
  <c r="BJ45"/>
  <c r="BH45"/>
  <c r="BE45"/>
  <c r="BF45" s="1"/>
  <c r="BK44"/>
  <c r="BI44"/>
  <c r="BG44"/>
  <c r="BL43"/>
  <c r="BJ43"/>
  <c r="BH43"/>
  <c r="BE43"/>
  <c r="BF43" s="1"/>
  <c r="BK42"/>
  <c r="BI42"/>
  <c r="BG42"/>
  <c r="BL41"/>
  <c r="BJ41"/>
  <c r="BH41"/>
  <c r="BE41"/>
  <c r="BF41" s="1"/>
  <c r="BK40"/>
  <c r="BI40"/>
  <c r="BG40"/>
  <c r="BL39"/>
  <c r="BJ39"/>
  <c r="BH39"/>
  <c r="BE39"/>
  <c r="BF39" s="1"/>
  <c r="BK38"/>
  <c r="BI38"/>
  <c r="BG38"/>
  <c r="BL37"/>
  <c r="BJ37"/>
  <c r="BH37"/>
  <c r="BE37"/>
  <c r="BF37" s="1"/>
  <c r="BK36"/>
  <c r="BI36"/>
  <c r="BG36"/>
  <c r="BL35"/>
  <c r="BJ35"/>
  <c r="BH35"/>
  <c r="BE35"/>
  <c r="BF35" s="1"/>
  <c r="BK34"/>
  <c r="BI34"/>
  <c r="BG34"/>
  <c r="BL33"/>
  <c r="BJ33"/>
  <c r="BH33"/>
  <c r="BE33"/>
  <c r="BF33" s="1"/>
  <c r="BK32"/>
  <c r="BI32"/>
  <c r="BG32"/>
  <c r="BL31"/>
  <c r="BJ31"/>
  <c r="BH31"/>
  <c r="BE31"/>
  <c r="BF31" s="1"/>
  <c r="BK30"/>
  <c r="BI30"/>
  <c r="BG30"/>
  <c r="BL29"/>
  <c r="BJ29"/>
  <c r="BH29"/>
  <c r="BE29"/>
  <c r="BF29" s="1"/>
  <c r="BK28"/>
  <c r="BI28"/>
  <c r="BG28"/>
  <c r="BL27"/>
  <c r="BJ27"/>
  <c r="BH27"/>
  <c r="BE27"/>
  <c r="BF27" s="1"/>
  <c r="BK26"/>
  <c r="BI26"/>
  <c r="BG26"/>
  <c r="BG9"/>
  <c r="BI9"/>
  <c r="BK9"/>
  <c r="BE10"/>
  <c r="BF10" s="1"/>
  <c r="BH10"/>
  <c r="BJ10"/>
  <c r="BL10"/>
  <c r="BG11"/>
  <c r="BI11"/>
  <c r="BK11"/>
  <c r="BE12"/>
  <c r="BF12" s="1"/>
  <c r="BH12"/>
  <c r="BJ12"/>
  <c r="BL12"/>
  <c r="BG13"/>
  <c r="BI13"/>
  <c r="BK13"/>
  <c r="BE14"/>
  <c r="BF14" s="1"/>
  <c r="BH14"/>
  <c r="BJ14"/>
  <c r="BL14"/>
  <c r="BG15"/>
  <c r="BI15"/>
  <c r="BK15"/>
  <c r="BE16"/>
  <c r="BF16" s="1"/>
  <c r="BH16"/>
  <c r="BJ16"/>
  <c r="BL16"/>
  <c r="BG17"/>
  <c r="BI17"/>
  <c r="BK17"/>
  <c r="BE18"/>
  <c r="BF18" s="1"/>
  <c r="BH18"/>
  <c r="BJ18"/>
  <c r="BL18"/>
  <c r="BG19"/>
  <c r="BI19"/>
  <c r="BK19"/>
  <c r="BE20"/>
  <c r="BF20" s="1"/>
  <c r="BH20"/>
  <c r="BJ20"/>
  <c r="BL20"/>
  <c r="BG21"/>
  <c r="BI21"/>
  <c r="BK21"/>
  <c r="BE22"/>
  <c r="BF22" s="1"/>
  <c r="BH22"/>
  <c r="BJ22"/>
  <c r="BL22"/>
  <c r="BG23"/>
  <c r="BI23"/>
  <c r="BK23"/>
  <c r="BE24"/>
  <c r="BF24" s="1"/>
  <c r="BH24"/>
  <c r="BJ24"/>
  <c r="BL24"/>
  <c r="BG25"/>
  <c r="BJ25"/>
  <c r="AM38"/>
  <c r="AN38" s="1"/>
  <c r="AM30"/>
  <c r="AN30" s="1"/>
  <c r="AM27"/>
  <c r="AN27" s="1"/>
  <c r="AM23"/>
  <c r="AN23" s="1"/>
  <c r="AM19"/>
  <c r="AN19" s="1"/>
  <c r="AM15"/>
  <c r="AN15" s="1"/>
  <c r="AP15" s="1"/>
  <c r="AR15" s="1"/>
  <c r="AS15" s="1"/>
  <c r="AT15" s="1"/>
  <c r="AP13"/>
  <c r="AM11"/>
  <c r="AN11" s="1"/>
  <c r="AM42"/>
  <c r="AN42" s="1"/>
  <c r="AM34"/>
  <c r="AN34" s="1"/>
  <c r="AM29"/>
  <c r="AN29" s="1"/>
  <c r="AP29" s="1"/>
  <c r="AR29" s="1"/>
  <c r="AP27"/>
  <c r="AM25"/>
  <c r="AN25" s="1"/>
  <c r="AP25" s="1"/>
  <c r="AR25" s="1"/>
  <c r="AP23"/>
  <c r="AR23" s="1"/>
  <c r="AS23" s="1"/>
  <c r="AT23" s="1"/>
  <c r="AM21"/>
  <c r="AN21" s="1"/>
  <c r="AP21" s="1"/>
  <c r="AR21" s="1"/>
  <c r="AS21" s="1"/>
  <c r="AT21" s="1"/>
  <c r="AP19"/>
  <c r="AR19" s="1"/>
  <c r="AS19" s="1"/>
  <c r="AT19" s="1"/>
  <c r="AM9"/>
  <c r="AN9" s="1"/>
  <c r="AP9" s="1"/>
  <c r="AR9" s="1"/>
  <c r="AS9" s="1"/>
  <c r="AT9" s="1"/>
  <c r="AP11"/>
  <c r="AR11" s="1"/>
  <c r="AS11" s="1"/>
  <c r="AT11" s="1"/>
  <c r="AM17"/>
  <c r="AN17" s="1"/>
  <c r="AP17" s="1"/>
  <c r="AR17" s="1"/>
  <c r="AS17" s="1"/>
  <c r="AT17" s="1"/>
  <c r="AF9"/>
  <c r="AJ9"/>
  <c r="AG10"/>
  <c r="AK10"/>
  <c r="AH11"/>
  <c r="AD12"/>
  <c r="AE12" s="1"/>
  <c r="AI12"/>
  <c r="AF13"/>
  <c r="AJ13"/>
  <c r="AG14"/>
  <c r="AK14"/>
  <c r="AH15"/>
  <c r="AD16"/>
  <c r="AE16" s="1"/>
  <c r="AI16"/>
  <c r="AF17"/>
  <c r="AJ17"/>
  <c r="AG18"/>
  <c r="AK18"/>
  <c r="AH19"/>
  <c r="AH20"/>
  <c r="AI21"/>
  <c r="AJ22"/>
  <c r="AK23"/>
  <c r="AD25"/>
  <c r="AE25" s="1"/>
  <c r="AF26"/>
  <c r="AG27"/>
  <c r="AH28"/>
  <c r="AI29"/>
  <c r="AJ30"/>
  <c r="AK31"/>
  <c r="AD33"/>
  <c r="AE33" s="1"/>
  <c r="AF34"/>
  <c r="AG35"/>
  <c r="AH36"/>
  <c r="AI37"/>
  <c r="AJ38"/>
  <c r="AX9"/>
  <c r="BB9"/>
  <c r="AY10"/>
  <c r="BC10"/>
  <c r="AZ11"/>
  <c r="AV12"/>
  <c r="AW12" s="1"/>
  <c r="BA12"/>
  <c r="AX13"/>
  <c r="BB13"/>
  <c r="AY14"/>
  <c r="BC14"/>
  <c r="AZ15"/>
  <c r="AV16"/>
  <c r="AW16" s="1"/>
  <c r="BA16"/>
  <c r="AX17"/>
  <c r="BB17"/>
  <c r="AY18"/>
  <c r="BC18"/>
  <c r="AZ19"/>
  <c r="AV20"/>
  <c r="AW20" s="1"/>
  <c r="BA20"/>
  <c r="AX21"/>
  <c r="BB21"/>
  <c r="AY22"/>
  <c r="BC22"/>
  <c r="AZ23"/>
  <c r="AV24"/>
  <c r="AW24" s="1"/>
  <c r="BA24"/>
  <c r="AX25"/>
  <c r="BB25"/>
  <c r="AY26"/>
  <c r="BC26"/>
  <c r="AZ27"/>
  <c r="AV28"/>
  <c r="AW28" s="1"/>
  <c r="BA28"/>
  <c r="AX29"/>
  <c r="BB29"/>
  <c r="AY30"/>
  <c r="BC30"/>
  <c r="AZ31"/>
  <c r="AV32"/>
  <c r="AW32" s="1"/>
  <c r="BA32"/>
  <c r="AX33"/>
  <c r="BB33"/>
  <c r="AY34"/>
  <c r="BC34"/>
  <c r="AZ35"/>
  <c r="AV36"/>
  <c r="AW36" s="1"/>
  <c r="BA36"/>
  <c r="AX37"/>
  <c r="BB37"/>
  <c r="AY38"/>
  <c r="BC38"/>
  <c r="AZ39"/>
  <c r="AZ40"/>
  <c r="BA41"/>
  <c r="BB42"/>
  <c r="BC43"/>
  <c r="AV45"/>
  <c r="AW45" s="1"/>
  <c r="AX46"/>
  <c r="AY47"/>
  <c r="AZ48"/>
  <c r="BA49"/>
  <c r="BB50"/>
  <c r="BB63"/>
  <c r="AZ63"/>
  <c r="AX63"/>
  <c r="BC62"/>
  <c r="BA62"/>
  <c r="AY62"/>
  <c r="AV62"/>
  <c r="AW62" s="1"/>
  <c r="BB61"/>
  <c r="AZ61"/>
  <c r="AX61"/>
  <c r="BC60"/>
  <c r="BA60"/>
  <c r="AY60"/>
  <c r="AV60"/>
  <c r="AW60" s="1"/>
  <c r="BB59"/>
  <c r="AZ59"/>
  <c r="AX59"/>
  <c r="BC58"/>
  <c r="BA58"/>
  <c r="AY58"/>
  <c r="AV58"/>
  <c r="AW58" s="1"/>
  <c r="BB57"/>
  <c r="AZ57"/>
  <c r="AX57"/>
  <c r="BC56"/>
  <c r="BA56"/>
  <c r="AY56"/>
  <c r="AV56"/>
  <c r="AW56" s="1"/>
  <c r="BB55"/>
  <c r="AZ55"/>
  <c r="AX55"/>
  <c r="BC54"/>
  <c r="BA54"/>
  <c r="AY54"/>
  <c r="AV54"/>
  <c r="AW54" s="1"/>
  <c r="BB53"/>
  <c r="AZ53"/>
  <c r="AX53"/>
  <c r="BC52"/>
  <c r="BA52"/>
  <c r="AY52"/>
  <c r="AV52"/>
  <c r="AW52" s="1"/>
  <c r="BB51"/>
  <c r="AZ51"/>
  <c r="AX51"/>
  <c r="BC50"/>
  <c r="BA50"/>
  <c r="AY50"/>
  <c r="AV50"/>
  <c r="AW50" s="1"/>
  <c r="BB49"/>
  <c r="AZ49"/>
  <c r="AX49"/>
  <c r="BC48"/>
  <c r="BA48"/>
  <c r="AY48"/>
  <c r="AV48"/>
  <c r="AW48" s="1"/>
  <c r="BB47"/>
  <c r="AZ47"/>
  <c r="AX47"/>
  <c r="BC46"/>
  <c r="BA46"/>
  <c r="AY46"/>
  <c r="AV46"/>
  <c r="AW46" s="1"/>
  <c r="BB45"/>
  <c r="AZ45"/>
  <c r="AX45"/>
  <c r="BC44"/>
  <c r="BA44"/>
  <c r="AY44"/>
  <c r="AV44"/>
  <c r="AW44" s="1"/>
  <c r="BB43"/>
  <c r="AZ43"/>
  <c r="AX43"/>
  <c r="BC42"/>
  <c r="BA42"/>
  <c r="AY42"/>
  <c r="AV42"/>
  <c r="AW42" s="1"/>
  <c r="BB41"/>
  <c r="AZ41"/>
  <c r="AX41"/>
  <c r="BC40"/>
  <c r="BA40"/>
  <c r="AY40"/>
  <c r="AV40"/>
  <c r="AW40" s="1"/>
  <c r="BB39"/>
  <c r="BA63"/>
  <c r="AV63"/>
  <c r="AW63" s="1"/>
  <c r="AZ62"/>
  <c r="BC61"/>
  <c r="AY61"/>
  <c r="BB60"/>
  <c r="AX60"/>
  <c r="BA59"/>
  <c r="AV59"/>
  <c r="AW59" s="1"/>
  <c r="AZ58"/>
  <c r="BC57"/>
  <c r="AY57"/>
  <c r="BB56"/>
  <c r="AX56"/>
  <c r="BA55"/>
  <c r="AV55"/>
  <c r="AW55" s="1"/>
  <c r="AZ54"/>
  <c r="BC53"/>
  <c r="AY53"/>
  <c r="BB52"/>
  <c r="AX52"/>
  <c r="BA51"/>
  <c r="AV51"/>
  <c r="AW51" s="1"/>
  <c r="AZ50"/>
  <c r="BC49"/>
  <c r="AY49"/>
  <c r="BB48"/>
  <c r="AX48"/>
  <c r="BA47"/>
  <c r="AV47"/>
  <c r="AW47" s="1"/>
  <c r="AZ46"/>
  <c r="BC45"/>
  <c r="AY45"/>
  <c r="BB44"/>
  <c r="AX44"/>
  <c r="BA43"/>
  <c r="AV43"/>
  <c r="AW43" s="1"/>
  <c r="AZ42"/>
  <c r="BC41"/>
  <c r="AY41"/>
  <c r="BB40"/>
  <c r="AX40"/>
  <c r="BA39"/>
  <c r="AY39"/>
  <c r="AV39"/>
  <c r="AW39" s="1"/>
  <c r="BB38"/>
  <c r="AZ38"/>
  <c r="AX38"/>
  <c r="BC37"/>
  <c r="BA37"/>
  <c r="AY37"/>
  <c r="AV37"/>
  <c r="AW37" s="1"/>
  <c r="BB36"/>
  <c r="AZ36"/>
  <c r="AX36"/>
  <c r="BC35"/>
  <c r="BA35"/>
  <c r="AY35"/>
  <c r="AV35"/>
  <c r="AW35" s="1"/>
  <c r="BB34"/>
  <c r="AZ34"/>
  <c r="AX34"/>
  <c r="BC33"/>
  <c r="BA33"/>
  <c r="AY33"/>
  <c r="AV33"/>
  <c r="AW33" s="1"/>
  <c r="BB32"/>
  <c r="AZ32"/>
  <c r="AX32"/>
  <c r="BC31"/>
  <c r="BA31"/>
  <c r="AY31"/>
  <c r="AV31"/>
  <c r="AW31" s="1"/>
  <c r="BB30"/>
  <c r="AZ30"/>
  <c r="AX30"/>
  <c r="BC29"/>
  <c r="BA29"/>
  <c r="AY29"/>
  <c r="AV29"/>
  <c r="AW29" s="1"/>
  <c r="BB28"/>
  <c r="AZ28"/>
  <c r="AX28"/>
  <c r="BC27"/>
  <c r="BA27"/>
  <c r="AY27"/>
  <c r="AV27"/>
  <c r="AW27" s="1"/>
  <c r="BB26"/>
  <c r="AZ26"/>
  <c r="AX26"/>
  <c r="BC25"/>
  <c r="BA25"/>
  <c r="AY25"/>
  <c r="AV25"/>
  <c r="AW25" s="1"/>
  <c r="BB24"/>
  <c r="AZ24"/>
  <c r="AX24"/>
  <c r="BC23"/>
  <c r="BA23"/>
  <c r="AY23"/>
  <c r="AV23"/>
  <c r="AW23" s="1"/>
  <c r="BB22"/>
  <c r="AZ22"/>
  <c r="AX22"/>
  <c r="BC21"/>
  <c r="BA21"/>
  <c r="AY21"/>
  <c r="AV21"/>
  <c r="AW21" s="1"/>
  <c r="BB20"/>
  <c r="AZ20"/>
  <c r="AX20"/>
  <c r="BC19"/>
  <c r="BA19"/>
  <c r="AY19"/>
  <c r="AV19"/>
  <c r="AW19" s="1"/>
  <c r="BB18"/>
  <c r="AZ18"/>
  <c r="AX18"/>
  <c r="BC17"/>
  <c r="BA17"/>
  <c r="AY17"/>
  <c r="AV17"/>
  <c r="AW17" s="1"/>
  <c r="BB16"/>
  <c r="AZ16"/>
  <c r="AX16"/>
  <c r="BC15"/>
  <c r="BA15"/>
  <c r="AY15"/>
  <c r="AV15"/>
  <c r="AW15" s="1"/>
  <c r="BB14"/>
  <c r="AZ14"/>
  <c r="AX14"/>
  <c r="BC13"/>
  <c r="BA13"/>
  <c r="AY13"/>
  <c r="AV13"/>
  <c r="AW13" s="1"/>
  <c r="BB12"/>
  <c r="AZ12"/>
  <c r="AX12"/>
  <c r="BC11"/>
  <c r="BA11"/>
  <c r="AY11"/>
  <c r="AV11"/>
  <c r="AW11" s="1"/>
  <c r="BB10"/>
  <c r="AZ10"/>
  <c r="AX10"/>
  <c r="BC9"/>
  <c r="BA9"/>
  <c r="AY9"/>
  <c r="AV9"/>
  <c r="AW9" s="1"/>
  <c r="BC63"/>
  <c r="AY63"/>
  <c r="BB62"/>
  <c r="AX62"/>
  <c r="BA61"/>
  <c r="AV61"/>
  <c r="AW61" s="1"/>
  <c r="AZ60"/>
  <c r="BC59"/>
  <c r="AY59"/>
  <c r="BB58"/>
  <c r="AX58"/>
  <c r="BA57"/>
  <c r="AV57"/>
  <c r="AW57" s="1"/>
  <c r="AZ56"/>
  <c r="BC55"/>
  <c r="AY55"/>
  <c r="BB54"/>
  <c r="AX54"/>
  <c r="BA53"/>
  <c r="AV53"/>
  <c r="AW53" s="1"/>
  <c r="AZ9"/>
  <c r="AV10"/>
  <c r="AW10" s="1"/>
  <c r="BA10"/>
  <c r="AX11"/>
  <c r="BB11"/>
  <c r="AY12"/>
  <c r="BC12"/>
  <c r="AZ13"/>
  <c r="AV14"/>
  <c r="AW14" s="1"/>
  <c r="BA14"/>
  <c r="AX15"/>
  <c r="BB15"/>
  <c r="AY16"/>
  <c r="BC16"/>
  <c r="AZ17"/>
  <c r="AV18"/>
  <c r="AW18" s="1"/>
  <c r="BA18"/>
  <c r="AX19"/>
  <c r="BB19"/>
  <c r="AY20"/>
  <c r="BC20"/>
  <c r="AZ21"/>
  <c r="AV22"/>
  <c r="AW22" s="1"/>
  <c r="BA22"/>
  <c r="AX23"/>
  <c r="BB23"/>
  <c r="AY24"/>
  <c r="BC24"/>
  <c r="AZ25"/>
  <c r="AV26"/>
  <c r="AW26" s="1"/>
  <c r="BA26"/>
  <c r="AX27"/>
  <c r="BB27"/>
  <c r="AY28"/>
  <c r="BC28"/>
  <c r="AZ29"/>
  <c r="AV30"/>
  <c r="AW30" s="1"/>
  <c r="BA30"/>
  <c r="AX31"/>
  <c r="BB31"/>
  <c r="AY32"/>
  <c r="BC32"/>
  <c r="AZ33"/>
  <c r="AV34"/>
  <c r="AW34" s="1"/>
  <c r="BA34"/>
  <c r="AX35"/>
  <c r="BB35"/>
  <c r="AY36"/>
  <c r="BC36"/>
  <c r="AZ37"/>
  <c r="AV38"/>
  <c r="AW38" s="1"/>
  <c r="BA38"/>
  <c r="AX39"/>
  <c r="BC39"/>
  <c r="AV41"/>
  <c r="AW41" s="1"/>
  <c r="AX42"/>
  <c r="AY43"/>
  <c r="AZ44"/>
  <c r="BA45"/>
  <c r="BB46"/>
  <c r="BC47"/>
  <c r="AV49"/>
  <c r="AW49" s="1"/>
  <c r="AX50"/>
  <c r="AY51"/>
  <c r="AZ52"/>
  <c r="AP43"/>
  <c r="AM43"/>
  <c r="AN43" s="1"/>
  <c r="AO43" s="1"/>
  <c r="AQ42"/>
  <c r="AO42"/>
  <c r="AM41"/>
  <c r="AN41" s="1"/>
  <c r="AQ41" s="1"/>
  <c r="AP39"/>
  <c r="AR39" s="1"/>
  <c r="AS39" s="1"/>
  <c r="AT39" s="1"/>
  <c r="AM39"/>
  <c r="AN39" s="1"/>
  <c r="AO39" s="1"/>
  <c r="AQ38"/>
  <c r="AO38"/>
  <c r="AM37"/>
  <c r="AN37" s="1"/>
  <c r="AQ37" s="1"/>
  <c r="AP35"/>
  <c r="AM35"/>
  <c r="AN35" s="1"/>
  <c r="AO35" s="1"/>
  <c r="AQ34"/>
  <c r="AO34"/>
  <c r="AM33"/>
  <c r="AN33" s="1"/>
  <c r="AQ33" s="1"/>
  <c r="AP31"/>
  <c r="AR31" s="1"/>
  <c r="AS31" s="1"/>
  <c r="AT31" s="1"/>
  <c r="AM31"/>
  <c r="AN31" s="1"/>
  <c r="AO31" s="1"/>
  <c r="AQ30"/>
  <c r="AO30"/>
  <c r="AO9"/>
  <c r="AQ9"/>
  <c r="AM10"/>
  <c r="AN10" s="1"/>
  <c r="AO10" s="1"/>
  <c r="AP10"/>
  <c r="AO11"/>
  <c r="AQ11"/>
  <c r="AM12"/>
  <c r="AN12" s="1"/>
  <c r="AO12" s="1"/>
  <c r="AO13"/>
  <c r="AQ13"/>
  <c r="AR13" s="1"/>
  <c r="AS13" s="1"/>
  <c r="AT13" s="1"/>
  <c r="AM14"/>
  <c r="AN14" s="1"/>
  <c r="AO14" s="1"/>
  <c r="AP14"/>
  <c r="AO15"/>
  <c r="AQ15"/>
  <c r="AM16"/>
  <c r="AN16" s="1"/>
  <c r="AQ16" s="1"/>
  <c r="AO17"/>
  <c r="AQ17"/>
  <c r="AM18"/>
  <c r="AN18" s="1"/>
  <c r="AQ18" s="1"/>
  <c r="AP18"/>
  <c r="AO19"/>
  <c r="AQ19"/>
  <c r="AM20"/>
  <c r="AN20" s="1"/>
  <c r="AO20" s="1"/>
  <c r="AO21"/>
  <c r="AQ21"/>
  <c r="AM22"/>
  <c r="AN22" s="1"/>
  <c r="AQ22" s="1"/>
  <c r="AP22"/>
  <c r="AR22" s="1"/>
  <c r="AS22" s="1"/>
  <c r="AT22" s="1"/>
  <c r="AO23"/>
  <c r="AQ23"/>
  <c r="AM24"/>
  <c r="AN24" s="1"/>
  <c r="AQ24" s="1"/>
  <c r="AO25"/>
  <c r="AQ25"/>
  <c r="AS25"/>
  <c r="AT25" s="1"/>
  <c r="AM26"/>
  <c r="AN26" s="1"/>
  <c r="AQ26" s="1"/>
  <c r="AP26"/>
  <c r="AO27"/>
  <c r="AQ27"/>
  <c r="AM28"/>
  <c r="AN28" s="1"/>
  <c r="AO29"/>
  <c r="AQ29"/>
  <c r="AS29"/>
  <c r="AT29" s="1"/>
  <c r="AP30"/>
  <c r="AR30" s="1"/>
  <c r="AS30" s="1"/>
  <c r="AT30" s="1"/>
  <c r="AQ31"/>
  <c r="AM32"/>
  <c r="AN32" s="1"/>
  <c r="AO33"/>
  <c r="AP34"/>
  <c r="AR34" s="1"/>
  <c r="AS34" s="1"/>
  <c r="AT34" s="1"/>
  <c r="AQ35"/>
  <c r="AM36"/>
  <c r="AN36" s="1"/>
  <c r="AQ36" s="1"/>
  <c r="AO37"/>
  <c r="AP38"/>
  <c r="AR38" s="1"/>
  <c r="AS38" s="1"/>
  <c r="AT38" s="1"/>
  <c r="AQ39"/>
  <c r="AM40"/>
  <c r="AN40" s="1"/>
  <c r="AO41"/>
  <c r="AP42"/>
  <c r="AR42" s="1"/>
  <c r="AS42" s="1"/>
  <c r="AT42" s="1"/>
  <c r="AQ43"/>
  <c r="AM44"/>
  <c r="AN44" s="1"/>
  <c r="AK40"/>
  <c r="AI40"/>
  <c r="AG40"/>
  <c r="AD40"/>
  <c r="AE40" s="1"/>
  <c r="AJ39"/>
  <c r="AH39"/>
  <c r="AF39"/>
  <c r="AK38"/>
  <c r="AI38"/>
  <c r="AG38"/>
  <c r="AD38"/>
  <c r="AE38" s="1"/>
  <c r="AJ37"/>
  <c r="AH37"/>
  <c r="AF37"/>
  <c r="AK36"/>
  <c r="AI36"/>
  <c r="AG36"/>
  <c r="AD36"/>
  <c r="AE36" s="1"/>
  <c r="AJ35"/>
  <c r="AH35"/>
  <c r="AF35"/>
  <c r="AK34"/>
  <c r="AI34"/>
  <c r="AG34"/>
  <c r="AD34"/>
  <c r="AE34" s="1"/>
  <c r="AJ33"/>
  <c r="AH33"/>
  <c r="AF33"/>
  <c r="AK32"/>
  <c r="AI32"/>
  <c r="AG32"/>
  <c r="AD32"/>
  <c r="AE32" s="1"/>
  <c r="AJ31"/>
  <c r="AH31"/>
  <c r="AF31"/>
  <c r="AK30"/>
  <c r="AI30"/>
  <c r="AG30"/>
  <c r="AD30"/>
  <c r="AE30" s="1"/>
  <c r="AJ29"/>
  <c r="AH29"/>
  <c r="AF29"/>
  <c r="AK28"/>
  <c r="AI28"/>
  <c r="AG28"/>
  <c r="AD28"/>
  <c r="AE28" s="1"/>
  <c r="AJ27"/>
  <c r="AH27"/>
  <c r="AF27"/>
  <c r="AK26"/>
  <c r="AI26"/>
  <c r="AG26"/>
  <c r="AD26"/>
  <c r="AE26" s="1"/>
  <c r="AJ25"/>
  <c r="AH25"/>
  <c r="AF25"/>
  <c r="AK24"/>
  <c r="AI24"/>
  <c r="AG24"/>
  <c r="AD24"/>
  <c r="AE24" s="1"/>
  <c r="AJ23"/>
  <c r="AH23"/>
  <c r="AF23"/>
  <c r="AK22"/>
  <c r="AI22"/>
  <c r="AG22"/>
  <c r="AD22"/>
  <c r="AE22" s="1"/>
  <c r="AJ21"/>
  <c r="AH21"/>
  <c r="AF21"/>
  <c r="AK20"/>
  <c r="AI20"/>
  <c r="AG20"/>
  <c r="AD20"/>
  <c r="AE20" s="1"/>
  <c r="AJ19"/>
  <c r="AD9"/>
  <c r="AE9" s="1"/>
  <c r="AG9"/>
  <c r="AI9"/>
  <c r="AK9"/>
  <c r="AF10"/>
  <c r="AH10"/>
  <c r="AJ10"/>
  <c r="AD11"/>
  <c r="AE11" s="1"/>
  <c r="AG11"/>
  <c r="AI11"/>
  <c r="AK11"/>
  <c r="AF12"/>
  <c r="AH12"/>
  <c r="AJ12"/>
  <c r="AD13"/>
  <c r="AE13" s="1"/>
  <c r="AG13"/>
  <c r="AI13"/>
  <c r="AK13"/>
  <c r="AF14"/>
  <c r="AH14"/>
  <c r="AJ14"/>
  <c r="AD15"/>
  <c r="AE15" s="1"/>
  <c r="AG15"/>
  <c r="AI15"/>
  <c r="AK15"/>
  <c r="AF16"/>
  <c r="AH16"/>
  <c r="AJ16"/>
  <c r="AD17"/>
  <c r="AE17" s="1"/>
  <c r="AG17"/>
  <c r="AI17"/>
  <c r="AK17"/>
  <c r="AF18"/>
  <c r="AH18"/>
  <c r="AJ18"/>
  <c r="AD19"/>
  <c r="AE19" s="1"/>
  <c r="AG19"/>
  <c r="AI19"/>
  <c r="AF20"/>
  <c r="AJ20"/>
  <c r="AG21"/>
  <c r="AK21"/>
  <c r="AH22"/>
  <c r="AD23"/>
  <c r="AE23" s="1"/>
  <c r="AI23"/>
  <c r="AF24"/>
  <c r="AJ24"/>
  <c r="AG25"/>
  <c r="AK25"/>
  <c r="AH26"/>
  <c r="AD27"/>
  <c r="AE27" s="1"/>
  <c r="AI27"/>
  <c r="AF28"/>
  <c r="AJ28"/>
  <c r="AG29"/>
  <c r="AK29"/>
  <c r="AH30"/>
  <c r="AD31"/>
  <c r="AE31" s="1"/>
  <c r="AI31"/>
  <c r="AF32"/>
  <c r="AJ32"/>
  <c r="AG33"/>
  <c r="AK33"/>
  <c r="AH34"/>
  <c r="AD35"/>
  <c r="AE35" s="1"/>
  <c r="AI35"/>
  <c r="AF36"/>
  <c r="AJ36"/>
  <c r="AG37"/>
  <c r="AK37"/>
  <c r="AH38"/>
  <c r="AD39"/>
  <c r="AE39" s="1"/>
  <c r="AI39"/>
  <c r="AF40"/>
  <c r="AJ40"/>
  <c r="L9"/>
  <c r="M9" s="1"/>
  <c r="O9"/>
  <c r="Q9"/>
  <c r="S9"/>
  <c r="N10"/>
  <c r="P10"/>
  <c r="R10"/>
  <c r="L11"/>
  <c r="M11" s="1"/>
  <c r="O11"/>
  <c r="Q11"/>
  <c r="S11"/>
  <c r="L13"/>
  <c r="M13" s="1"/>
  <c r="P13" s="1"/>
  <c r="L17"/>
  <c r="L23"/>
  <c r="W9"/>
  <c r="Z9"/>
  <c r="W10"/>
  <c r="AA10"/>
  <c r="AB16"/>
  <c r="Z16"/>
  <c r="X16"/>
  <c r="U16"/>
  <c r="V16" s="1"/>
  <c r="AA15"/>
  <c r="Y15"/>
  <c r="W15"/>
  <c r="AB14"/>
  <c r="Z14"/>
  <c r="X14"/>
  <c r="U14"/>
  <c r="V14" s="1"/>
  <c r="AA13"/>
  <c r="Y13"/>
  <c r="W13"/>
  <c r="AB12"/>
  <c r="Z12"/>
  <c r="X12"/>
  <c r="U12"/>
  <c r="V12" s="1"/>
  <c r="AA11"/>
  <c r="Y11"/>
  <c r="W11"/>
  <c r="AB10"/>
  <c r="Z10"/>
  <c r="X10"/>
  <c r="U10"/>
  <c r="V10" s="1"/>
  <c r="AA9"/>
  <c r="Y9"/>
  <c r="U33"/>
  <c r="U23"/>
  <c r="U19"/>
  <c r="U17"/>
  <c r="AA16"/>
  <c r="Y16"/>
  <c r="W16"/>
  <c r="AB15"/>
  <c r="Z15"/>
  <c r="X15"/>
  <c r="U15"/>
  <c r="V15" s="1"/>
  <c r="AA14"/>
  <c r="Y14"/>
  <c r="W14"/>
  <c r="AB13"/>
  <c r="Z13"/>
  <c r="X13"/>
  <c r="U13"/>
  <c r="V13" s="1"/>
  <c r="AA12"/>
  <c r="Y12"/>
  <c r="W12"/>
  <c r="AB11"/>
  <c r="Z11"/>
  <c r="U9"/>
  <c r="V9" s="1"/>
  <c r="X9"/>
  <c r="AB9"/>
  <c r="Y10"/>
  <c r="U11"/>
  <c r="V11" s="1"/>
  <c r="B35"/>
  <c r="L35" s="1"/>
  <c r="U35" s="1"/>
  <c r="B37"/>
  <c r="L37" s="1"/>
  <c r="U37" s="1"/>
  <c r="B39"/>
  <c r="L39" s="1"/>
  <c r="B41"/>
  <c r="L41" s="1"/>
  <c r="U41" s="1"/>
  <c r="B43"/>
  <c r="L43" s="1"/>
  <c r="U43" s="1"/>
  <c r="AD43" s="1"/>
  <c r="B45"/>
  <c r="L45" s="1"/>
  <c r="U45" s="1"/>
  <c r="B47"/>
  <c r="L47" s="1"/>
  <c r="U47" s="1"/>
  <c r="B50"/>
  <c r="L50" s="1"/>
  <c r="U50" s="1"/>
  <c r="B53"/>
  <c r="L53" s="1"/>
  <c r="U53" s="1"/>
  <c r="B55"/>
  <c r="L55" s="1"/>
  <c r="U55" s="1"/>
  <c r="B58"/>
  <c r="L58" s="1"/>
  <c r="U58" s="1"/>
  <c r="B61"/>
  <c r="L61" s="1"/>
  <c r="U61" s="1"/>
  <c r="B63"/>
  <c r="L63" s="1"/>
  <c r="U63" s="1"/>
  <c r="B66"/>
  <c r="L66" s="1"/>
  <c r="U66" s="1"/>
  <c r="B69"/>
  <c r="L69" s="1"/>
  <c r="U69" s="1"/>
  <c r="B71"/>
  <c r="L71" s="1"/>
  <c r="U71" s="1"/>
  <c r="B74"/>
  <c r="L74" s="1"/>
  <c r="U74" s="1"/>
  <c r="B79"/>
  <c r="L79" s="1"/>
  <c r="B82"/>
  <c r="L82" s="1"/>
  <c r="U82" s="1"/>
  <c r="B85"/>
  <c r="L85" s="1"/>
  <c r="U85" s="1"/>
  <c r="B88"/>
  <c r="L88" s="1"/>
  <c r="U88" s="1"/>
  <c r="B95"/>
  <c r="L95" s="1"/>
  <c r="U95" s="1"/>
  <c r="B98"/>
  <c r="L98" s="1"/>
  <c r="U98" s="1"/>
  <c r="B34"/>
  <c r="L34" s="1"/>
  <c r="U34" s="1"/>
  <c r="B36"/>
  <c r="L36" s="1"/>
  <c r="B38"/>
  <c r="L38" s="1"/>
  <c r="U38" s="1"/>
  <c r="B40"/>
  <c r="B42"/>
  <c r="L42" s="1"/>
  <c r="U42" s="1"/>
  <c r="AD42" s="1"/>
  <c r="B44"/>
  <c r="L44" s="1"/>
  <c r="U44" s="1"/>
  <c r="B46"/>
  <c r="L46" s="1"/>
  <c r="U46" s="1"/>
  <c r="B49"/>
  <c r="L49" s="1"/>
  <c r="U49" s="1"/>
  <c r="B51"/>
  <c r="L51" s="1"/>
  <c r="B54"/>
  <c r="L54" s="1"/>
  <c r="B57"/>
  <c r="L57" s="1"/>
  <c r="U57" s="1"/>
  <c r="B59"/>
  <c r="L59" s="1"/>
  <c r="U59" s="1"/>
  <c r="B62"/>
  <c r="L62" s="1"/>
  <c r="U62" s="1"/>
  <c r="B65"/>
  <c r="L65" s="1"/>
  <c r="U65" s="1"/>
  <c r="B67"/>
  <c r="L67" s="1"/>
  <c r="U67" s="1"/>
  <c r="B70"/>
  <c r="L70" s="1"/>
  <c r="U70" s="1"/>
  <c r="B73"/>
  <c r="L73" s="1"/>
  <c r="U73" s="1"/>
  <c r="B75"/>
  <c r="L75" s="1"/>
  <c r="U75" s="1"/>
  <c r="B81"/>
  <c r="L81" s="1"/>
  <c r="U81" s="1"/>
  <c r="B84"/>
  <c r="L84" s="1"/>
  <c r="U84" s="1"/>
  <c r="B86"/>
  <c r="L86" s="1"/>
  <c r="U86" s="1"/>
  <c r="B91"/>
  <c r="L91" s="1"/>
  <c r="U91" s="1"/>
  <c r="U79"/>
  <c r="U36"/>
  <c r="U51"/>
  <c r="CE11"/>
  <c r="CC11"/>
  <c r="BY11"/>
  <c r="CF10"/>
  <c r="CB10"/>
  <c r="BZ10"/>
  <c r="CE9"/>
  <c r="CC9"/>
  <c r="BY9"/>
  <c r="CF11"/>
  <c r="CB11"/>
  <c r="CC10"/>
  <c r="BY10"/>
  <c r="BZ9"/>
  <c r="C9"/>
  <c r="G9"/>
  <c r="I9"/>
  <c r="B10"/>
  <c r="D10"/>
  <c r="F10"/>
  <c r="H10"/>
  <c r="J10"/>
  <c r="C11"/>
  <c r="G11"/>
  <c r="I11"/>
  <c r="B12"/>
  <c r="L12" s="1"/>
  <c r="M12" s="1"/>
  <c r="C13"/>
  <c r="B14"/>
  <c r="L14" s="1"/>
  <c r="M14" s="1"/>
  <c r="C15"/>
  <c r="B16"/>
  <c r="L16" s="1"/>
  <c r="M16" s="1"/>
  <c r="N16" s="1"/>
  <c r="C17"/>
  <c r="F17" s="1"/>
  <c r="B18"/>
  <c r="L18" s="1"/>
  <c r="U18" s="1"/>
  <c r="C19"/>
  <c r="B20"/>
  <c r="L20" s="1"/>
  <c r="C21"/>
  <c r="B48"/>
  <c r="B52"/>
  <c r="B56"/>
  <c r="B60"/>
  <c r="B64"/>
  <c r="B68"/>
  <c r="B72"/>
  <c r="B76"/>
  <c r="B77"/>
  <c r="B78"/>
  <c r="B80"/>
  <c r="L80" s="1"/>
  <c r="B83"/>
  <c r="B87"/>
  <c r="B89"/>
  <c r="B90"/>
  <c r="B92"/>
  <c r="B93"/>
  <c r="B94"/>
  <c r="B96"/>
  <c r="B99"/>
  <c r="CF9"/>
  <c r="CE10"/>
  <c r="CK18" i="20"/>
  <c r="CP19"/>
  <c r="CP23"/>
  <c r="CP20"/>
  <c r="BU7"/>
  <c r="AB16" i="19"/>
  <c r="T36" s="1"/>
  <c r="BN7" i="20"/>
  <c r="O14" i="16" l="1"/>
  <c r="N14"/>
  <c r="O12"/>
  <c r="P12"/>
  <c r="N12"/>
  <c r="M21"/>
  <c r="P21" s="1"/>
  <c r="U21"/>
  <c r="U22"/>
  <c r="U28"/>
  <c r="BY28" s="1"/>
  <c r="M23"/>
  <c r="P23" s="1"/>
  <c r="M17"/>
  <c r="O17" s="1"/>
  <c r="U20"/>
  <c r="P16"/>
  <c r="BY14"/>
  <c r="CJ14" s="1"/>
  <c r="O16"/>
  <c r="Q16" s="1"/>
  <c r="R16" s="1"/>
  <c r="S16" s="1"/>
  <c r="P14"/>
  <c r="O13"/>
  <c r="Q13" s="1"/>
  <c r="R13" s="1"/>
  <c r="S13" s="1"/>
  <c r="N13"/>
  <c r="N17"/>
  <c r="BY18"/>
  <c r="CJ18" s="1"/>
  <c r="BY13"/>
  <c r="CJ13" s="1"/>
  <c r="G21"/>
  <c r="BY12"/>
  <c r="CJ12" s="1"/>
  <c r="F23"/>
  <c r="F21"/>
  <c r="F13"/>
  <c r="BY22"/>
  <c r="CJ22" s="1"/>
  <c r="M19"/>
  <c r="V19" s="1"/>
  <c r="BY19"/>
  <c r="CJ19" s="1"/>
  <c r="M15"/>
  <c r="BY15"/>
  <c r="C28"/>
  <c r="F28" s="1"/>
  <c r="E28" s="1"/>
  <c r="C14"/>
  <c r="C18"/>
  <c r="M18" s="1"/>
  <c r="D21"/>
  <c r="D19"/>
  <c r="D17"/>
  <c r="BY17"/>
  <c r="CJ17" s="1"/>
  <c r="D15"/>
  <c r="D13"/>
  <c r="F19"/>
  <c r="BY16"/>
  <c r="CJ16" s="1"/>
  <c r="C22"/>
  <c r="M22" s="1"/>
  <c r="G19"/>
  <c r="G17"/>
  <c r="H17" s="1"/>
  <c r="I17" s="1"/>
  <c r="J17" s="1"/>
  <c r="CP17" s="1"/>
  <c r="G15"/>
  <c r="G13"/>
  <c r="BZ13"/>
  <c r="CK13" s="1"/>
  <c r="C20"/>
  <c r="M20" s="1"/>
  <c r="C16"/>
  <c r="C12"/>
  <c r="F15"/>
  <c r="E17"/>
  <c r="D23"/>
  <c r="BY23"/>
  <c r="CJ23" s="1"/>
  <c r="N25" i="20"/>
  <c r="O25"/>
  <c r="P25"/>
  <c r="AD26"/>
  <c r="N29"/>
  <c r="O29"/>
  <c r="P29"/>
  <c r="O30"/>
  <c r="N30"/>
  <c r="P30"/>
  <c r="Q30" s="1"/>
  <c r="R30" s="1"/>
  <c r="S30" s="1"/>
  <c r="O38"/>
  <c r="N38"/>
  <c r="P38"/>
  <c r="Q38" s="1"/>
  <c r="R38" s="1"/>
  <c r="S38" s="1"/>
  <c r="O46"/>
  <c r="N46"/>
  <c r="P46"/>
  <c r="Q46" s="1"/>
  <c r="R46" s="1"/>
  <c r="S46" s="1"/>
  <c r="O54"/>
  <c r="N54"/>
  <c r="P54"/>
  <c r="Q54" s="1"/>
  <c r="R54" s="1"/>
  <c r="S54" s="1"/>
  <c r="O62"/>
  <c r="N62"/>
  <c r="P62"/>
  <c r="Q62" s="1"/>
  <c r="R62" s="1"/>
  <c r="S62" s="1"/>
  <c r="Y16"/>
  <c r="W16"/>
  <c r="X16"/>
  <c r="Z16" s="1"/>
  <c r="AA16" s="1"/>
  <c r="AB16" s="1"/>
  <c r="Y20"/>
  <c r="W20"/>
  <c r="X20"/>
  <c r="Z20" s="1"/>
  <c r="AA20" s="1"/>
  <c r="AB20" s="1"/>
  <c r="V27"/>
  <c r="AD27"/>
  <c r="AM48"/>
  <c r="BY48" s="1"/>
  <c r="AM56"/>
  <c r="AM64"/>
  <c r="AD71"/>
  <c r="V71"/>
  <c r="V79"/>
  <c r="AD79"/>
  <c r="V83"/>
  <c r="AD83"/>
  <c r="V87"/>
  <c r="AD87"/>
  <c r="V91"/>
  <c r="AD91"/>
  <c r="V95"/>
  <c r="AD95"/>
  <c r="V99"/>
  <c r="AD99"/>
  <c r="N18"/>
  <c r="O18"/>
  <c r="P18"/>
  <c r="N22"/>
  <c r="O22"/>
  <c r="P22"/>
  <c r="O24"/>
  <c r="P24"/>
  <c r="N24"/>
  <c r="V31"/>
  <c r="AD31"/>
  <c r="O44"/>
  <c r="P44"/>
  <c r="N44"/>
  <c r="N47"/>
  <c r="O47"/>
  <c r="P47"/>
  <c r="O60"/>
  <c r="P60"/>
  <c r="N60"/>
  <c r="N63"/>
  <c r="O63"/>
  <c r="P63"/>
  <c r="AD70"/>
  <c r="AD74"/>
  <c r="V74"/>
  <c r="AD80"/>
  <c r="AD84"/>
  <c r="AD88"/>
  <c r="AD92"/>
  <c r="AD96"/>
  <c r="G32"/>
  <c r="F32"/>
  <c r="D32"/>
  <c r="CO32" s="1"/>
  <c r="M32"/>
  <c r="G40"/>
  <c r="F40"/>
  <c r="D40"/>
  <c r="CO40" s="1"/>
  <c r="M40"/>
  <c r="G48"/>
  <c r="F48"/>
  <c r="D48"/>
  <c r="CO48" s="1"/>
  <c r="M48"/>
  <c r="G56"/>
  <c r="F56"/>
  <c r="D56"/>
  <c r="CO56" s="1"/>
  <c r="M56"/>
  <c r="G64"/>
  <c r="F64"/>
  <c r="D64"/>
  <c r="CO64" s="1"/>
  <c r="M64"/>
  <c r="G72"/>
  <c r="F72"/>
  <c r="D72"/>
  <c r="CO72" s="1"/>
  <c r="F24"/>
  <c r="E24" s="1"/>
  <c r="D24"/>
  <c r="CO24" s="1"/>
  <c r="G24"/>
  <c r="H24" s="1"/>
  <c r="I24" s="1"/>
  <c r="J24" s="1"/>
  <c r="CP24" s="1"/>
  <c r="F26"/>
  <c r="E26" s="1"/>
  <c r="D26"/>
  <c r="CO26" s="1"/>
  <c r="G26"/>
  <c r="H26" s="1"/>
  <c r="I26" s="1"/>
  <c r="J26" s="1"/>
  <c r="CP26" s="1"/>
  <c r="F28"/>
  <c r="E28" s="1"/>
  <c r="D28"/>
  <c r="CO28" s="1"/>
  <c r="G28"/>
  <c r="H28" s="1"/>
  <c r="I28" s="1"/>
  <c r="J28" s="1"/>
  <c r="CP28" s="1"/>
  <c r="F30"/>
  <c r="G30"/>
  <c r="D30"/>
  <c r="CO30" s="1"/>
  <c r="F33"/>
  <c r="M33"/>
  <c r="G33"/>
  <c r="D33"/>
  <c r="CO33" s="1"/>
  <c r="F35"/>
  <c r="D35"/>
  <c r="CO35" s="1"/>
  <c r="G35"/>
  <c r="D38"/>
  <c r="CO38" s="1"/>
  <c r="F38"/>
  <c r="G38"/>
  <c r="F41"/>
  <c r="M41"/>
  <c r="G41"/>
  <c r="D41"/>
  <c r="CO41" s="1"/>
  <c r="F43"/>
  <c r="D43"/>
  <c r="CO43" s="1"/>
  <c r="G43"/>
  <c r="F46"/>
  <c r="D46"/>
  <c r="CO46" s="1"/>
  <c r="G46"/>
  <c r="F49"/>
  <c r="M49"/>
  <c r="D49"/>
  <c r="CO49" s="1"/>
  <c r="G49"/>
  <c r="F51"/>
  <c r="D51"/>
  <c r="CO51" s="1"/>
  <c r="G51"/>
  <c r="D54"/>
  <c r="CO54" s="1"/>
  <c r="F54"/>
  <c r="G54"/>
  <c r="F57"/>
  <c r="M57"/>
  <c r="G57"/>
  <c r="D57"/>
  <c r="CO57" s="1"/>
  <c r="F59"/>
  <c r="D59"/>
  <c r="CO59" s="1"/>
  <c r="G59"/>
  <c r="F62"/>
  <c r="G62"/>
  <c r="D62"/>
  <c r="CO62" s="1"/>
  <c r="F65"/>
  <c r="M65"/>
  <c r="G65"/>
  <c r="D65"/>
  <c r="CO65" s="1"/>
  <c r="F67"/>
  <c r="D67"/>
  <c r="CO67" s="1"/>
  <c r="G67"/>
  <c r="D70"/>
  <c r="CO70" s="1"/>
  <c r="F70"/>
  <c r="G70"/>
  <c r="F73"/>
  <c r="M73"/>
  <c r="G73"/>
  <c r="D73"/>
  <c r="CO73" s="1"/>
  <c r="F75"/>
  <c r="D75"/>
  <c r="CO75" s="1"/>
  <c r="G75"/>
  <c r="M78"/>
  <c r="D78"/>
  <c r="CO78" s="1"/>
  <c r="G78"/>
  <c r="F78"/>
  <c r="G80"/>
  <c r="F80"/>
  <c r="D80"/>
  <c r="CO80" s="1"/>
  <c r="G82"/>
  <c r="F82"/>
  <c r="D82"/>
  <c r="CO82" s="1"/>
  <c r="G84"/>
  <c r="F84"/>
  <c r="D84"/>
  <c r="CO84" s="1"/>
  <c r="G86"/>
  <c r="F86"/>
  <c r="D86"/>
  <c r="CO86" s="1"/>
  <c r="G88"/>
  <c r="F88"/>
  <c r="D88"/>
  <c r="CO88" s="1"/>
  <c r="G90"/>
  <c r="F90"/>
  <c r="D90"/>
  <c r="CO90" s="1"/>
  <c r="G92"/>
  <c r="F92"/>
  <c r="D92"/>
  <c r="CO92" s="1"/>
  <c r="G94"/>
  <c r="F94"/>
  <c r="D94"/>
  <c r="CO94" s="1"/>
  <c r="G96"/>
  <c r="F96"/>
  <c r="D96"/>
  <c r="CO96" s="1"/>
  <c r="G98"/>
  <c r="D98"/>
  <c r="CO98" s="1"/>
  <c r="F98"/>
  <c r="AV61"/>
  <c r="AV65"/>
  <c r="AM69"/>
  <c r="AM73"/>
  <c r="AM77"/>
  <c r="AD34"/>
  <c r="O42"/>
  <c r="N42"/>
  <c r="P42"/>
  <c r="Q42" s="1"/>
  <c r="R42" s="1"/>
  <c r="S42" s="1"/>
  <c r="O50"/>
  <c r="N50"/>
  <c r="P50"/>
  <c r="Q50" s="1"/>
  <c r="R50" s="1"/>
  <c r="S50" s="1"/>
  <c r="O58"/>
  <c r="N58"/>
  <c r="P58"/>
  <c r="Q58" s="1"/>
  <c r="R58" s="1"/>
  <c r="S58" s="1"/>
  <c r="O66"/>
  <c r="N66"/>
  <c r="P66"/>
  <c r="Q66" s="1"/>
  <c r="R66" s="1"/>
  <c r="S66" s="1"/>
  <c r="O17"/>
  <c r="P17"/>
  <c r="N17"/>
  <c r="O21"/>
  <c r="P21"/>
  <c r="N21"/>
  <c r="AD35"/>
  <c r="M43"/>
  <c r="M51"/>
  <c r="V51" s="1"/>
  <c r="M59"/>
  <c r="M67"/>
  <c r="V67" s="1"/>
  <c r="AD75"/>
  <c r="AD81"/>
  <c r="AD85"/>
  <c r="AD89"/>
  <c r="AD93"/>
  <c r="AD97"/>
  <c r="O19"/>
  <c r="N19"/>
  <c r="P19"/>
  <c r="Q19" s="1"/>
  <c r="R19" s="1"/>
  <c r="S19" s="1"/>
  <c r="N23"/>
  <c r="O23"/>
  <c r="P23"/>
  <c r="AD28"/>
  <c r="AD36"/>
  <c r="N39"/>
  <c r="O39"/>
  <c r="P39"/>
  <c r="O52"/>
  <c r="P52"/>
  <c r="N52"/>
  <c r="N55"/>
  <c r="O55"/>
  <c r="P55"/>
  <c r="AD68"/>
  <c r="AD72"/>
  <c r="AD76"/>
  <c r="AD82"/>
  <c r="AD86"/>
  <c r="AD90"/>
  <c r="AD94"/>
  <c r="AD98"/>
  <c r="V25"/>
  <c r="AD25"/>
  <c r="M26"/>
  <c r="V29"/>
  <c r="AD29"/>
  <c r="AD30"/>
  <c r="V30"/>
  <c r="AD38"/>
  <c r="V38"/>
  <c r="V46"/>
  <c r="AD46"/>
  <c r="V54"/>
  <c r="AD54"/>
  <c r="V62"/>
  <c r="AD62"/>
  <c r="N16"/>
  <c r="O16"/>
  <c r="P16"/>
  <c r="N20"/>
  <c r="P20"/>
  <c r="O20"/>
  <c r="N27"/>
  <c r="P27"/>
  <c r="O27"/>
  <c r="AM40"/>
  <c r="BY40" s="1"/>
  <c r="O71"/>
  <c r="N71"/>
  <c r="P71"/>
  <c r="Q71" s="1"/>
  <c r="R71" s="1"/>
  <c r="S71" s="1"/>
  <c r="O79"/>
  <c r="N79"/>
  <c r="P79"/>
  <c r="Q79" s="1"/>
  <c r="R79" s="1"/>
  <c r="S79" s="1"/>
  <c r="O83"/>
  <c r="N83"/>
  <c r="P83"/>
  <c r="Q83" s="1"/>
  <c r="R83" s="1"/>
  <c r="S83" s="1"/>
  <c r="O87"/>
  <c r="N87"/>
  <c r="P87"/>
  <c r="Q87" s="1"/>
  <c r="R87" s="1"/>
  <c r="S87" s="1"/>
  <c r="O91"/>
  <c r="N91"/>
  <c r="P91"/>
  <c r="Q91" s="1"/>
  <c r="R91" s="1"/>
  <c r="S91" s="1"/>
  <c r="O95"/>
  <c r="N95"/>
  <c r="P95"/>
  <c r="Q95" s="1"/>
  <c r="R95" s="1"/>
  <c r="S95" s="1"/>
  <c r="O99"/>
  <c r="N99"/>
  <c r="P99"/>
  <c r="Q99" s="1"/>
  <c r="R99" s="1"/>
  <c r="S99" s="1"/>
  <c r="Y18"/>
  <c r="W18"/>
  <c r="X18"/>
  <c r="Z18" s="1"/>
  <c r="AA18" s="1"/>
  <c r="AB18" s="1"/>
  <c r="Y22"/>
  <c r="W22"/>
  <c r="X22"/>
  <c r="Z22" s="1"/>
  <c r="AA22" s="1"/>
  <c r="AB22" s="1"/>
  <c r="AD24"/>
  <c r="BY24" s="1"/>
  <c r="V24"/>
  <c r="N31"/>
  <c r="O31"/>
  <c r="P31"/>
  <c r="AD44"/>
  <c r="V44"/>
  <c r="AD47"/>
  <c r="V47"/>
  <c r="AD60"/>
  <c r="V60"/>
  <c r="AD63"/>
  <c r="V63"/>
  <c r="M70"/>
  <c r="O74"/>
  <c r="N74"/>
  <c r="P74"/>
  <c r="Q74" s="1"/>
  <c r="R74" s="1"/>
  <c r="S74" s="1"/>
  <c r="M80"/>
  <c r="M84"/>
  <c r="M88"/>
  <c r="M92"/>
  <c r="M96"/>
  <c r="G36"/>
  <c r="F36"/>
  <c r="D36"/>
  <c r="CO36" s="1"/>
  <c r="G44"/>
  <c r="F44"/>
  <c r="D44"/>
  <c r="CO44" s="1"/>
  <c r="G52"/>
  <c r="F52"/>
  <c r="D52"/>
  <c r="CO52" s="1"/>
  <c r="G60"/>
  <c r="F60"/>
  <c r="D60"/>
  <c r="CO60" s="1"/>
  <c r="G68"/>
  <c r="F68"/>
  <c r="D68"/>
  <c r="CO68" s="1"/>
  <c r="G76"/>
  <c r="F76"/>
  <c r="D76"/>
  <c r="CO76" s="1"/>
  <c r="G25"/>
  <c r="D25"/>
  <c r="CO25" s="1"/>
  <c r="F25"/>
  <c r="G27"/>
  <c r="D27"/>
  <c r="CO27" s="1"/>
  <c r="F27"/>
  <c r="G29"/>
  <c r="D29"/>
  <c r="CO29" s="1"/>
  <c r="F29"/>
  <c r="F31"/>
  <c r="D31"/>
  <c r="CO31" s="1"/>
  <c r="G31"/>
  <c r="F34"/>
  <c r="D34"/>
  <c r="CO34" s="1"/>
  <c r="G34"/>
  <c r="F37"/>
  <c r="E37" s="1"/>
  <c r="M37"/>
  <c r="G37"/>
  <c r="H37" s="1"/>
  <c r="I37" s="1"/>
  <c r="J37" s="1"/>
  <c r="CP37" s="1"/>
  <c r="D37"/>
  <c r="CO37" s="1"/>
  <c r="F39"/>
  <c r="D39"/>
  <c r="CO39" s="1"/>
  <c r="G39"/>
  <c r="F42"/>
  <c r="D42"/>
  <c r="CO42" s="1"/>
  <c r="G42"/>
  <c r="F45"/>
  <c r="E45" s="1"/>
  <c r="G45"/>
  <c r="M45"/>
  <c r="D45"/>
  <c r="CO45" s="1"/>
  <c r="F47"/>
  <c r="D47"/>
  <c r="CO47" s="1"/>
  <c r="G47"/>
  <c r="F50"/>
  <c r="D50"/>
  <c r="CO50" s="1"/>
  <c r="G50"/>
  <c r="F53"/>
  <c r="E53" s="1"/>
  <c r="M53"/>
  <c r="G53"/>
  <c r="H53" s="1"/>
  <c r="I53" s="1"/>
  <c r="J53" s="1"/>
  <c r="CP53" s="1"/>
  <c r="D53"/>
  <c r="CO53" s="1"/>
  <c r="F55"/>
  <c r="D55"/>
  <c r="CO55" s="1"/>
  <c r="G55"/>
  <c r="F58"/>
  <c r="D58"/>
  <c r="CO58" s="1"/>
  <c r="G58"/>
  <c r="F61"/>
  <c r="E61" s="1"/>
  <c r="G61"/>
  <c r="M61"/>
  <c r="D61"/>
  <c r="CO61" s="1"/>
  <c r="F63"/>
  <c r="D63"/>
  <c r="CO63" s="1"/>
  <c r="G63"/>
  <c r="F66"/>
  <c r="D66"/>
  <c r="CO66" s="1"/>
  <c r="G66"/>
  <c r="F69"/>
  <c r="E69" s="1"/>
  <c r="M69"/>
  <c r="G69"/>
  <c r="H69" s="1"/>
  <c r="I69" s="1"/>
  <c r="J69" s="1"/>
  <c r="CP69" s="1"/>
  <c r="D69"/>
  <c r="CO69" s="1"/>
  <c r="F71"/>
  <c r="D71"/>
  <c r="CO71" s="1"/>
  <c r="G71"/>
  <c r="F74"/>
  <c r="D74"/>
  <c r="CO74" s="1"/>
  <c r="G74"/>
  <c r="F77"/>
  <c r="E77" s="1"/>
  <c r="M77"/>
  <c r="G77"/>
  <c r="H77" s="1"/>
  <c r="I77" s="1"/>
  <c r="J77" s="1"/>
  <c r="CP77" s="1"/>
  <c r="D77"/>
  <c r="CO77" s="1"/>
  <c r="F79"/>
  <c r="E79" s="1"/>
  <c r="G79"/>
  <c r="D79"/>
  <c r="CO79" s="1"/>
  <c r="F81"/>
  <c r="E81" s="1"/>
  <c r="G81"/>
  <c r="D81"/>
  <c r="CO81" s="1"/>
  <c r="F83"/>
  <c r="E83" s="1"/>
  <c r="G83"/>
  <c r="D83"/>
  <c r="CO83" s="1"/>
  <c r="F85"/>
  <c r="E85" s="1"/>
  <c r="G85"/>
  <c r="D85"/>
  <c r="CO85" s="1"/>
  <c r="F87"/>
  <c r="E87" s="1"/>
  <c r="G87"/>
  <c r="D87"/>
  <c r="CO87" s="1"/>
  <c r="F89"/>
  <c r="E89" s="1"/>
  <c r="G89"/>
  <c r="D89"/>
  <c r="CO89" s="1"/>
  <c r="F91"/>
  <c r="E91" s="1"/>
  <c r="G91"/>
  <c r="D91"/>
  <c r="CO91" s="1"/>
  <c r="F93"/>
  <c r="E93" s="1"/>
  <c r="G93"/>
  <c r="D93"/>
  <c r="CO93" s="1"/>
  <c r="F95"/>
  <c r="E95" s="1"/>
  <c r="G95"/>
  <c r="D95"/>
  <c r="CO95" s="1"/>
  <c r="F97"/>
  <c r="E97" s="1"/>
  <c r="G97"/>
  <c r="D97"/>
  <c r="CO97" s="1"/>
  <c r="F99"/>
  <c r="E99" s="1"/>
  <c r="G99"/>
  <c r="D99"/>
  <c r="CO99" s="1"/>
  <c r="AM78"/>
  <c r="M34"/>
  <c r="V42"/>
  <c r="AD42"/>
  <c r="V50"/>
  <c r="AD50"/>
  <c r="V58"/>
  <c r="AD58"/>
  <c r="V66"/>
  <c r="AD66"/>
  <c r="Y17"/>
  <c r="X17"/>
  <c r="W17"/>
  <c r="Y21"/>
  <c r="X21"/>
  <c r="W21"/>
  <c r="M35"/>
  <c r="V35" s="1"/>
  <c r="AD43"/>
  <c r="AD51"/>
  <c r="AD59"/>
  <c r="AD67"/>
  <c r="M75"/>
  <c r="M81"/>
  <c r="V81" s="1"/>
  <c r="M85"/>
  <c r="M89"/>
  <c r="V89" s="1"/>
  <c r="M93"/>
  <c r="M97"/>
  <c r="V97" s="1"/>
  <c r="Y19"/>
  <c r="X19"/>
  <c r="W19"/>
  <c r="Y23"/>
  <c r="X23"/>
  <c r="W23"/>
  <c r="M28"/>
  <c r="M36"/>
  <c r="AD39"/>
  <c r="V39"/>
  <c r="AD52"/>
  <c r="V52"/>
  <c r="AD55"/>
  <c r="V55"/>
  <c r="M68"/>
  <c r="V68" s="1"/>
  <c r="M72"/>
  <c r="M76"/>
  <c r="V76" s="1"/>
  <c r="M82"/>
  <c r="M86"/>
  <c r="M90"/>
  <c r="M94"/>
  <c r="M98"/>
  <c r="CJ22"/>
  <c r="CK22"/>
  <c r="CJ16"/>
  <c r="CK16"/>
  <c r="BQ7"/>
  <c r="CJ18"/>
  <c r="L7"/>
  <c r="B7" i="16"/>
  <c r="AQ32"/>
  <c r="AP32"/>
  <c r="AO32"/>
  <c r="AO28"/>
  <c r="AQ28"/>
  <c r="AP28"/>
  <c r="AR26"/>
  <c r="AS26" s="1"/>
  <c r="AT26" s="1"/>
  <c r="AR18"/>
  <c r="AS18" s="1"/>
  <c r="AT18" s="1"/>
  <c r="AR35"/>
  <c r="AS35" s="1"/>
  <c r="AT35" s="1"/>
  <c r="AR43"/>
  <c r="AS43" s="1"/>
  <c r="AT43" s="1"/>
  <c r="AR27"/>
  <c r="AS27" s="1"/>
  <c r="AT27" s="1"/>
  <c r="AP44"/>
  <c r="AQ44"/>
  <c r="AO44"/>
  <c r="AP40"/>
  <c r="AQ40"/>
  <c r="AO40"/>
  <c r="AP24"/>
  <c r="AR24" s="1"/>
  <c r="AS24" s="1"/>
  <c r="AT24" s="1"/>
  <c r="AP20"/>
  <c r="AP16"/>
  <c r="AR16" s="1"/>
  <c r="AS16" s="1"/>
  <c r="AT16" s="1"/>
  <c r="AP12"/>
  <c r="AP33"/>
  <c r="AR33" s="1"/>
  <c r="AS33" s="1"/>
  <c r="AT33" s="1"/>
  <c r="AO36"/>
  <c r="AP37"/>
  <c r="AR37" s="1"/>
  <c r="AS37" s="1"/>
  <c r="AT37" s="1"/>
  <c r="AP41"/>
  <c r="AR41" s="1"/>
  <c r="AS41" s="1"/>
  <c r="AT41" s="1"/>
  <c r="AO18"/>
  <c r="AQ20"/>
  <c r="AO26"/>
  <c r="AP36"/>
  <c r="AR36" s="1"/>
  <c r="AS36" s="1"/>
  <c r="AT36" s="1"/>
  <c r="AQ10"/>
  <c r="AR10" s="1"/>
  <c r="AS10" s="1"/>
  <c r="AT10" s="1"/>
  <c r="AO16"/>
  <c r="AO24"/>
  <c r="AQ12"/>
  <c r="AO22"/>
  <c r="AQ14"/>
  <c r="AR14" s="1"/>
  <c r="AS14" s="1"/>
  <c r="AT14" s="1"/>
  <c r="C41"/>
  <c r="M41" s="1"/>
  <c r="V41" s="1"/>
  <c r="C32"/>
  <c r="BY24"/>
  <c r="CJ24" s="1"/>
  <c r="C24"/>
  <c r="BY25"/>
  <c r="CJ25" s="1"/>
  <c r="C25"/>
  <c r="M25" s="1"/>
  <c r="V25" s="1"/>
  <c r="Y25" s="1"/>
  <c r="C27"/>
  <c r="M27" s="1"/>
  <c r="N27" s="1"/>
  <c r="C29"/>
  <c r="M29" s="1"/>
  <c r="V29" s="1"/>
  <c r="C31"/>
  <c r="D31" s="1"/>
  <c r="C33"/>
  <c r="M33" s="1"/>
  <c r="V33" s="1"/>
  <c r="BY32"/>
  <c r="C30"/>
  <c r="F30" s="1"/>
  <c r="E30" s="1"/>
  <c r="C26"/>
  <c r="M26" s="1"/>
  <c r="V26" s="1"/>
  <c r="BY27"/>
  <c r="CJ27" s="1"/>
  <c r="BY26"/>
  <c r="BZ26" s="1"/>
  <c r="BY33"/>
  <c r="CJ33" s="1"/>
  <c r="BY29"/>
  <c r="CJ29" s="1"/>
  <c r="L40"/>
  <c r="U40" s="1"/>
  <c r="G19" i="19"/>
  <c r="J65" s="1"/>
  <c r="BY31" i="16"/>
  <c r="CJ31" s="1"/>
  <c r="BY30"/>
  <c r="BY34"/>
  <c r="CJ34" s="1"/>
  <c r="BY36"/>
  <c r="CJ36" s="1"/>
  <c r="AD41"/>
  <c r="BY43"/>
  <c r="CJ43" s="1"/>
  <c r="BY35"/>
  <c r="CJ35" s="1"/>
  <c r="BY38"/>
  <c r="BY42"/>
  <c r="CJ42" s="1"/>
  <c r="L99"/>
  <c r="D41"/>
  <c r="AD81"/>
  <c r="BY37"/>
  <c r="CJ37" s="1"/>
  <c r="M10" i="19"/>
  <c r="O56" s="1"/>
  <c r="C99" i="16"/>
  <c r="C96"/>
  <c r="C94"/>
  <c r="C93"/>
  <c r="C92"/>
  <c r="C90"/>
  <c r="D90" s="1"/>
  <c r="C89"/>
  <c r="C87"/>
  <c r="C83"/>
  <c r="C80"/>
  <c r="C78"/>
  <c r="C77"/>
  <c r="C76"/>
  <c r="C72"/>
  <c r="C68"/>
  <c r="C64"/>
  <c r="C60"/>
  <c r="C56"/>
  <c r="C52"/>
  <c r="C48"/>
  <c r="C34"/>
  <c r="C36"/>
  <c r="C38"/>
  <c r="C40"/>
  <c r="C42"/>
  <c r="C44"/>
  <c r="C46"/>
  <c r="C49"/>
  <c r="C51"/>
  <c r="C54"/>
  <c r="C57"/>
  <c r="C59"/>
  <c r="C62"/>
  <c r="C65"/>
  <c r="C67"/>
  <c r="C70"/>
  <c r="C73"/>
  <c r="C75"/>
  <c r="C81"/>
  <c r="C84"/>
  <c r="C86"/>
  <c r="C95"/>
  <c r="C98"/>
  <c r="C35"/>
  <c r="C39"/>
  <c r="C43"/>
  <c r="C47"/>
  <c r="C55"/>
  <c r="C63"/>
  <c r="C71"/>
  <c r="C82"/>
  <c r="C91"/>
  <c r="C97"/>
  <c r="L96"/>
  <c r="L90"/>
  <c r="C88"/>
  <c r="C85"/>
  <c r="C79"/>
  <c r="C74"/>
  <c r="C69"/>
  <c r="C66"/>
  <c r="C61"/>
  <c r="C58"/>
  <c r="C53"/>
  <c r="C50"/>
  <c r="C45"/>
  <c r="C37"/>
  <c r="L93"/>
  <c r="L87"/>
  <c r="L78"/>
  <c r="L76"/>
  <c r="L68"/>
  <c r="L60"/>
  <c r="L52"/>
  <c r="AD70"/>
  <c r="AD65"/>
  <c r="AD59"/>
  <c r="AD95"/>
  <c r="AD79"/>
  <c r="L94"/>
  <c r="L92"/>
  <c r="L89"/>
  <c r="L83"/>
  <c r="U80"/>
  <c r="L77"/>
  <c r="L72"/>
  <c r="L64"/>
  <c r="L56"/>
  <c r="L48"/>
  <c r="U39"/>
  <c r="AD84"/>
  <c r="AD73"/>
  <c r="AD67"/>
  <c r="AD62"/>
  <c r="AD57"/>
  <c r="AD98"/>
  <c r="AD82"/>
  <c r="AD74"/>
  <c r="U54"/>
  <c r="AD97"/>
  <c r="AD91"/>
  <c r="AD86"/>
  <c r="AD75"/>
  <c r="AD51"/>
  <c r="AM51" s="1"/>
  <c r="AD49"/>
  <c r="AM49" s="1"/>
  <c r="AD46"/>
  <c r="AM46" s="1"/>
  <c r="AD44"/>
  <c r="AD88"/>
  <c r="AD85"/>
  <c r="AD71"/>
  <c r="AD69"/>
  <c r="AD66"/>
  <c r="AD63"/>
  <c r="AD61"/>
  <c r="AD58"/>
  <c r="AD55"/>
  <c r="AD53"/>
  <c r="AM53" s="1"/>
  <c r="AD50"/>
  <c r="AM50" s="1"/>
  <c r="AD47"/>
  <c r="AM47" s="1"/>
  <c r="AD45"/>
  <c r="AM45" s="1"/>
  <c r="M19" i="19"/>
  <c r="J66" s="1"/>
  <c r="BY20" i="20"/>
  <c r="N40" i="19"/>
  <c r="BY25" i="20"/>
  <c r="BY27"/>
  <c r="BY29"/>
  <c r="BY33"/>
  <c r="BY35"/>
  <c r="BY37"/>
  <c r="U7"/>
  <c r="BY17"/>
  <c r="BY21"/>
  <c r="BY32"/>
  <c r="BP7"/>
  <c r="BO7"/>
  <c r="BY26"/>
  <c r="BY34"/>
  <c r="BY19"/>
  <c r="BY23"/>
  <c r="N19" i="19" l="1"/>
  <c r="K66" s="1"/>
  <c r="BZ28" i="16"/>
  <c r="D33"/>
  <c r="F41"/>
  <c r="E41" s="1"/>
  <c r="P17"/>
  <c r="Q17" s="1"/>
  <c r="R17" s="1"/>
  <c r="S17" s="1"/>
  <c r="V17"/>
  <c r="Y17" s="1"/>
  <c r="BZ17"/>
  <c r="CK17" s="1"/>
  <c r="N23"/>
  <c r="N21"/>
  <c r="W17"/>
  <c r="Q12"/>
  <c r="R12" s="1"/>
  <c r="S12" s="1"/>
  <c r="O21"/>
  <c r="Q21" s="1"/>
  <c r="R21" s="1"/>
  <c r="S21" s="1"/>
  <c r="V22"/>
  <c r="X22" s="1"/>
  <c r="V21"/>
  <c r="Y33"/>
  <c r="W33"/>
  <c r="X33"/>
  <c r="Z33" s="1"/>
  <c r="AA33" s="1"/>
  <c r="AB33" s="1"/>
  <c r="Y29"/>
  <c r="W29"/>
  <c r="X29"/>
  <c r="Z29" s="1"/>
  <c r="AA29" s="1"/>
  <c r="AB29" s="1"/>
  <c r="O20"/>
  <c r="N20"/>
  <c r="P20"/>
  <c r="N18"/>
  <c r="O18"/>
  <c r="P18"/>
  <c r="V18"/>
  <c r="W19"/>
  <c r="X19"/>
  <c r="Y19"/>
  <c r="O22"/>
  <c r="P22"/>
  <c r="N22"/>
  <c r="V20"/>
  <c r="V23"/>
  <c r="X26"/>
  <c r="W26"/>
  <c r="Y26"/>
  <c r="V27"/>
  <c r="G41"/>
  <c r="H41" s="1"/>
  <c r="I41" s="1"/>
  <c r="J41" s="1"/>
  <c r="CP41" s="1"/>
  <c r="F22"/>
  <c r="E22" s="1"/>
  <c r="CC17"/>
  <c r="CN17" s="1"/>
  <c r="BY20"/>
  <c r="CJ20" s="1"/>
  <c r="BY21"/>
  <c r="BZ21" s="1"/>
  <c r="O23"/>
  <c r="Q23" s="1"/>
  <c r="R23" s="1"/>
  <c r="S23" s="1"/>
  <c r="Q14"/>
  <c r="R14" s="1"/>
  <c r="S14" s="1"/>
  <c r="X25"/>
  <c r="Z25" s="1"/>
  <c r="AA25" s="1"/>
  <c r="AB25" s="1"/>
  <c r="X17"/>
  <c r="W25"/>
  <c r="M28"/>
  <c r="V28" s="1"/>
  <c r="W22"/>
  <c r="Y22"/>
  <c r="P15"/>
  <c r="N15"/>
  <c r="O15"/>
  <c r="Q15" s="1"/>
  <c r="R15" s="1"/>
  <c r="S15" s="1"/>
  <c r="N19"/>
  <c r="P19"/>
  <c r="O19"/>
  <c r="H19" i="19"/>
  <c r="K65" s="1"/>
  <c r="BZ23" i="16"/>
  <c r="CD23" s="1"/>
  <c r="G16"/>
  <c r="F16"/>
  <c r="BZ16"/>
  <c r="CK16" s="1"/>
  <c r="D16"/>
  <c r="BZ18"/>
  <c r="CK18" s="1"/>
  <c r="F18"/>
  <c r="CD18"/>
  <c r="G18"/>
  <c r="D18"/>
  <c r="CD13"/>
  <c r="E23"/>
  <c r="H23"/>
  <c r="I23" s="1"/>
  <c r="J23" s="1"/>
  <c r="G28"/>
  <c r="H28" s="1"/>
  <c r="I28" s="1"/>
  <c r="J28" s="1"/>
  <c r="CP28" s="1"/>
  <c r="D28"/>
  <c r="E15"/>
  <c r="CC15" s="1"/>
  <c r="CN15" s="1"/>
  <c r="H15"/>
  <c r="I15" s="1"/>
  <c r="J15" s="1"/>
  <c r="CP15" s="1"/>
  <c r="CB15"/>
  <c r="G12"/>
  <c r="BZ12"/>
  <c r="CK12" s="1"/>
  <c r="F12"/>
  <c r="D12"/>
  <c r="G20"/>
  <c r="F20"/>
  <c r="D20"/>
  <c r="G22"/>
  <c r="D22"/>
  <c r="E19"/>
  <c r="H19"/>
  <c r="I19" s="1"/>
  <c r="J19" s="1"/>
  <c r="CP19" s="1"/>
  <c r="CB19"/>
  <c r="G14"/>
  <c r="BZ14"/>
  <c r="CK14" s="1"/>
  <c r="F14"/>
  <c r="D14"/>
  <c r="CJ15"/>
  <c r="BZ15"/>
  <c r="CK15" s="1"/>
  <c r="BZ22"/>
  <c r="CB13"/>
  <c r="E13"/>
  <c r="CC13" s="1"/>
  <c r="CN13" s="1"/>
  <c r="H13"/>
  <c r="I13" s="1"/>
  <c r="J13" s="1"/>
  <c r="CP13" s="1"/>
  <c r="BZ19"/>
  <c r="E21"/>
  <c r="H21"/>
  <c r="I21" s="1"/>
  <c r="J21" s="1"/>
  <c r="T38" i="19"/>
  <c r="M7" i="20"/>
  <c r="Z19"/>
  <c r="AA19" s="1"/>
  <c r="AB19" s="1"/>
  <c r="H99"/>
  <c r="I99" s="1"/>
  <c r="J99" s="1"/>
  <c r="CP99" s="1"/>
  <c r="H95"/>
  <c r="I95" s="1"/>
  <c r="J95" s="1"/>
  <c r="CP95" s="1"/>
  <c r="H91"/>
  <c r="I91" s="1"/>
  <c r="J91" s="1"/>
  <c r="CP91" s="1"/>
  <c r="H87"/>
  <c r="I87" s="1"/>
  <c r="J87" s="1"/>
  <c r="CP87" s="1"/>
  <c r="H61"/>
  <c r="I61" s="1"/>
  <c r="J61" s="1"/>
  <c r="CP61" s="1"/>
  <c r="H45"/>
  <c r="I45" s="1"/>
  <c r="J45" s="1"/>
  <c r="CP45" s="1"/>
  <c r="AE24"/>
  <c r="Q21"/>
  <c r="R21" s="1"/>
  <c r="S21" s="1"/>
  <c r="Q60"/>
  <c r="R60" s="1"/>
  <c r="S60" s="1"/>
  <c r="Q44"/>
  <c r="R44" s="1"/>
  <c r="S44" s="1"/>
  <c r="AE31"/>
  <c r="AF31" s="1"/>
  <c r="Z17"/>
  <c r="AA17" s="1"/>
  <c r="AB17" s="1"/>
  <c r="Q27"/>
  <c r="R27" s="1"/>
  <c r="S27" s="1"/>
  <c r="AE38"/>
  <c r="AH38" s="1"/>
  <c r="AE30"/>
  <c r="AH30" s="1"/>
  <c r="AE25"/>
  <c r="AG25" s="1"/>
  <c r="Q52"/>
  <c r="R52" s="1"/>
  <c r="S52" s="1"/>
  <c r="Q23"/>
  <c r="R23" s="1"/>
  <c r="S23" s="1"/>
  <c r="Q24"/>
  <c r="R24" s="1"/>
  <c r="S24" s="1"/>
  <c r="Q22"/>
  <c r="R22" s="1"/>
  <c r="S22" s="1"/>
  <c r="Q25"/>
  <c r="R25" s="1"/>
  <c r="S25" s="1"/>
  <c r="H83"/>
  <c r="I83" s="1"/>
  <c r="J83" s="1"/>
  <c r="CP83" s="1"/>
  <c r="H79"/>
  <c r="I79" s="1"/>
  <c r="J79" s="1"/>
  <c r="CP79" s="1"/>
  <c r="O98"/>
  <c r="N98"/>
  <c r="P98"/>
  <c r="Q98" s="1"/>
  <c r="R98" s="1"/>
  <c r="S98" s="1"/>
  <c r="O90"/>
  <c r="N90"/>
  <c r="P90"/>
  <c r="Q90" s="1"/>
  <c r="R90" s="1"/>
  <c r="S90" s="1"/>
  <c r="O82"/>
  <c r="N82"/>
  <c r="P82"/>
  <c r="Q82" s="1"/>
  <c r="R82" s="1"/>
  <c r="S82" s="1"/>
  <c r="O72"/>
  <c r="N72"/>
  <c r="P72"/>
  <c r="Q72" s="1"/>
  <c r="R72" s="1"/>
  <c r="S72" s="1"/>
  <c r="Y55"/>
  <c r="X55"/>
  <c r="W55"/>
  <c r="X52"/>
  <c r="W52"/>
  <c r="Y52"/>
  <c r="Z52" s="1"/>
  <c r="AA52" s="1"/>
  <c r="AB52" s="1"/>
  <c r="Y39"/>
  <c r="X39"/>
  <c r="W39"/>
  <c r="O36"/>
  <c r="P36"/>
  <c r="N36"/>
  <c r="O93"/>
  <c r="N93"/>
  <c r="P93"/>
  <c r="Q93" s="1"/>
  <c r="R93" s="1"/>
  <c r="S93" s="1"/>
  <c r="O85"/>
  <c r="N85"/>
  <c r="P85"/>
  <c r="Q85" s="1"/>
  <c r="R85" s="1"/>
  <c r="S85" s="1"/>
  <c r="O75"/>
  <c r="N75"/>
  <c r="P75"/>
  <c r="Q75" s="1"/>
  <c r="R75" s="1"/>
  <c r="S75" s="1"/>
  <c r="AE67"/>
  <c r="AM67"/>
  <c r="AM59"/>
  <c r="AE51"/>
  <c r="AM51"/>
  <c r="AM43"/>
  <c r="AE66"/>
  <c r="AM66"/>
  <c r="AE58"/>
  <c r="AM58"/>
  <c r="AE50"/>
  <c r="AM50"/>
  <c r="BY50" s="1"/>
  <c r="AE42"/>
  <c r="AM42"/>
  <c r="BY42" s="1"/>
  <c r="O34"/>
  <c r="N34"/>
  <c r="P34"/>
  <c r="Q34" s="1"/>
  <c r="R34" s="1"/>
  <c r="S34" s="1"/>
  <c r="AV78"/>
  <c r="O77"/>
  <c r="N77"/>
  <c r="P77"/>
  <c r="Q77" s="1"/>
  <c r="R77" s="1"/>
  <c r="S77" s="1"/>
  <c r="V77"/>
  <c r="E74"/>
  <c r="H74"/>
  <c r="I74" s="1"/>
  <c r="J74" s="1"/>
  <c r="CP74" s="1"/>
  <c r="O69"/>
  <c r="N69"/>
  <c r="P69"/>
  <c r="Q69" s="1"/>
  <c r="R69" s="1"/>
  <c r="S69" s="1"/>
  <c r="V69"/>
  <c r="E66"/>
  <c r="H66"/>
  <c r="I66" s="1"/>
  <c r="J66" s="1"/>
  <c r="CP66" s="1"/>
  <c r="E58"/>
  <c r="H58"/>
  <c r="I58" s="1"/>
  <c r="J58" s="1"/>
  <c r="CP58" s="1"/>
  <c r="V53"/>
  <c r="N53"/>
  <c r="O53"/>
  <c r="P53"/>
  <c r="E50"/>
  <c r="H50"/>
  <c r="I50" s="1"/>
  <c r="J50" s="1"/>
  <c r="CP50" s="1"/>
  <c r="E42"/>
  <c r="H42"/>
  <c r="I42" s="1"/>
  <c r="J42" s="1"/>
  <c r="CP42" s="1"/>
  <c r="V37"/>
  <c r="N37"/>
  <c r="O37"/>
  <c r="P37"/>
  <c r="E34"/>
  <c r="H34"/>
  <c r="I34" s="1"/>
  <c r="J34" s="1"/>
  <c r="CP34" s="1"/>
  <c r="E29"/>
  <c r="H29"/>
  <c r="I29" s="1"/>
  <c r="J29" s="1"/>
  <c r="CP29" s="1"/>
  <c r="E25"/>
  <c r="H25"/>
  <c r="I25" s="1"/>
  <c r="J25" s="1"/>
  <c r="CP25" s="1"/>
  <c r="E76"/>
  <c r="H76"/>
  <c r="I76" s="1"/>
  <c r="J76" s="1"/>
  <c r="CP76" s="1"/>
  <c r="E60"/>
  <c r="H60"/>
  <c r="I60" s="1"/>
  <c r="J60" s="1"/>
  <c r="CP60" s="1"/>
  <c r="E44"/>
  <c r="H44"/>
  <c r="I44" s="1"/>
  <c r="J44" s="1"/>
  <c r="CP44" s="1"/>
  <c r="O92"/>
  <c r="N92"/>
  <c r="P92"/>
  <c r="Q92" s="1"/>
  <c r="R92" s="1"/>
  <c r="S92" s="1"/>
  <c r="O84"/>
  <c r="N84"/>
  <c r="P84"/>
  <c r="Q84" s="1"/>
  <c r="R84" s="1"/>
  <c r="S84" s="1"/>
  <c r="Y63"/>
  <c r="X63"/>
  <c r="W63"/>
  <c r="X60"/>
  <c r="W60"/>
  <c r="Y60"/>
  <c r="Z60" s="1"/>
  <c r="AA60" s="1"/>
  <c r="AB60" s="1"/>
  <c r="Y47"/>
  <c r="X47"/>
  <c r="W47"/>
  <c r="X44"/>
  <c r="W44"/>
  <c r="Y44"/>
  <c r="Z44" s="1"/>
  <c r="AA44" s="1"/>
  <c r="AB44" s="1"/>
  <c r="AG24"/>
  <c r="AF24"/>
  <c r="AH24"/>
  <c r="X62"/>
  <c r="Y62"/>
  <c r="W62"/>
  <c r="X54"/>
  <c r="Y54"/>
  <c r="W54"/>
  <c r="X46"/>
  <c r="Y46"/>
  <c r="W46"/>
  <c r="AF30"/>
  <c r="Y29"/>
  <c r="X29"/>
  <c r="W29"/>
  <c r="AM98"/>
  <c r="AM94"/>
  <c r="AM90"/>
  <c r="AM86"/>
  <c r="AM82"/>
  <c r="X76"/>
  <c r="W76"/>
  <c r="Y76"/>
  <c r="Z76" s="1"/>
  <c r="AA76" s="1"/>
  <c r="AB76" s="1"/>
  <c r="AM72"/>
  <c r="X68"/>
  <c r="W68"/>
  <c r="Y68"/>
  <c r="Z68" s="1"/>
  <c r="AA68" s="1"/>
  <c r="AB68" s="1"/>
  <c r="X97"/>
  <c r="Y97"/>
  <c r="W97"/>
  <c r="V93"/>
  <c r="X89"/>
  <c r="Y89"/>
  <c r="W89"/>
  <c r="V85"/>
  <c r="X81"/>
  <c r="Y81"/>
  <c r="W81"/>
  <c r="AM75"/>
  <c r="N59"/>
  <c r="P59"/>
  <c r="O59"/>
  <c r="N43"/>
  <c r="P43"/>
  <c r="O43"/>
  <c r="Y35"/>
  <c r="X35"/>
  <c r="W35"/>
  <c r="H98"/>
  <c r="I98" s="1"/>
  <c r="J98" s="1"/>
  <c r="CP98" s="1"/>
  <c r="E98"/>
  <c r="H96"/>
  <c r="I96" s="1"/>
  <c r="J96" s="1"/>
  <c r="CP96" s="1"/>
  <c r="E96"/>
  <c r="H92"/>
  <c r="I92" s="1"/>
  <c r="J92" s="1"/>
  <c r="CP92" s="1"/>
  <c r="E92"/>
  <c r="H88"/>
  <c r="I88" s="1"/>
  <c r="J88" s="1"/>
  <c r="CP88" s="1"/>
  <c r="E88"/>
  <c r="H84"/>
  <c r="I84" s="1"/>
  <c r="J84" s="1"/>
  <c r="CP84" s="1"/>
  <c r="E84"/>
  <c r="H80"/>
  <c r="I80" s="1"/>
  <c r="J80" s="1"/>
  <c r="CP80" s="1"/>
  <c r="E80"/>
  <c r="E78"/>
  <c r="H78"/>
  <c r="I78" s="1"/>
  <c r="J78" s="1"/>
  <c r="CP78" s="1"/>
  <c r="E75"/>
  <c r="H75"/>
  <c r="I75" s="1"/>
  <c r="J75" s="1"/>
  <c r="CP75" s="1"/>
  <c r="E73"/>
  <c r="H73"/>
  <c r="I73" s="1"/>
  <c r="J73" s="1"/>
  <c r="CP73" s="1"/>
  <c r="E70"/>
  <c r="H70"/>
  <c r="I70" s="1"/>
  <c r="J70" s="1"/>
  <c r="CP70" s="1"/>
  <c r="E67"/>
  <c r="H67"/>
  <c r="I67" s="1"/>
  <c r="J67" s="1"/>
  <c r="CP67" s="1"/>
  <c r="H65"/>
  <c r="I65" s="1"/>
  <c r="J65" s="1"/>
  <c r="CP65" s="1"/>
  <c r="E65"/>
  <c r="E59"/>
  <c r="H59"/>
  <c r="I59" s="1"/>
  <c r="J59" s="1"/>
  <c r="CP59" s="1"/>
  <c r="E57"/>
  <c r="H57"/>
  <c r="I57" s="1"/>
  <c r="J57" s="1"/>
  <c r="CP57" s="1"/>
  <c r="E54"/>
  <c r="H54"/>
  <c r="I54" s="1"/>
  <c r="J54" s="1"/>
  <c r="CP54" s="1"/>
  <c r="E51"/>
  <c r="H51"/>
  <c r="I51" s="1"/>
  <c r="J51" s="1"/>
  <c r="CP51" s="1"/>
  <c r="H49"/>
  <c r="I49" s="1"/>
  <c r="J49" s="1"/>
  <c r="CP49" s="1"/>
  <c r="E49"/>
  <c r="E43"/>
  <c r="H43"/>
  <c r="I43" s="1"/>
  <c r="J43" s="1"/>
  <c r="CP43" s="1"/>
  <c r="E41"/>
  <c r="H41"/>
  <c r="I41" s="1"/>
  <c r="J41" s="1"/>
  <c r="CP41" s="1"/>
  <c r="E38"/>
  <c r="H38"/>
  <c r="I38" s="1"/>
  <c r="J38" s="1"/>
  <c r="CP38" s="1"/>
  <c r="E35"/>
  <c r="H35"/>
  <c r="I35" s="1"/>
  <c r="J35" s="1"/>
  <c r="CP35" s="1"/>
  <c r="H33"/>
  <c r="I33" s="1"/>
  <c r="J33" s="1"/>
  <c r="CP33" s="1"/>
  <c r="E33"/>
  <c r="E72"/>
  <c r="H72"/>
  <c r="I72" s="1"/>
  <c r="J72" s="1"/>
  <c r="CP72" s="1"/>
  <c r="O64"/>
  <c r="P64"/>
  <c r="N64"/>
  <c r="V64"/>
  <c r="E64"/>
  <c r="H64"/>
  <c r="I64" s="1"/>
  <c r="J64" s="1"/>
  <c r="CP64" s="1"/>
  <c r="O56"/>
  <c r="P56"/>
  <c r="N56"/>
  <c r="V56"/>
  <c r="E56"/>
  <c r="H56"/>
  <c r="I56" s="1"/>
  <c r="J56" s="1"/>
  <c r="CP56" s="1"/>
  <c r="O48"/>
  <c r="P48"/>
  <c r="N48"/>
  <c r="V48"/>
  <c r="E48"/>
  <c r="H48"/>
  <c r="I48" s="1"/>
  <c r="J48" s="1"/>
  <c r="CP48" s="1"/>
  <c r="O40"/>
  <c r="P40"/>
  <c r="N40"/>
  <c r="V40"/>
  <c r="E40"/>
  <c r="H40"/>
  <c r="I40" s="1"/>
  <c r="J40" s="1"/>
  <c r="CP40" s="1"/>
  <c r="O32"/>
  <c r="P32"/>
  <c r="N32"/>
  <c r="V32"/>
  <c r="E32"/>
  <c r="H32"/>
  <c r="I32" s="1"/>
  <c r="J32" s="1"/>
  <c r="CP32" s="1"/>
  <c r="AM96"/>
  <c r="AM92"/>
  <c r="AM88"/>
  <c r="AM84"/>
  <c r="AM80"/>
  <c r="X74"/>
  <c r="Y74"/>
  <c r="W74"/>
  <c r="AM70"/>
  <c r="AG31"/>
  <c r="AH31"/>
  <c r="X99"/>
  <c r="Y99"/>
  <c r="W99"/>
  <c r="X95"/>
  <c r="Y95"/>
  <c r="W95"/>
  <c r="X91"/>
  <c r="Y91"/>
  <c r="W91"/>
  <c r="X87"/>
  <c r="Y87"/>
  <c r="W87"/>
  <c r="X83"/>
  <c r="Y83"/>
  <c r="W83"/>
  <c r="X79"/>
  <c r="Y79"/>
  <c r="W79"/>
  <c r="AE71"/>
  <c r="AM71"/>
  <c r="Y27"/>
  <c r="X27"/>
  <c r="W27"/>
  <c r="BY38"/>
  <c r="CJ38" s="1"/>
  <c r="BY30"/>
  <c r="BZ30" s="1"/>
  <c r="BY36"/>
  <c r="CJ36" s="1"/>
  <c r="BY28"/>
  <c r="CJ28" s="1"/>
  <c r="BY31"/>
  <c r="CJ31" s="1"/>
  <c r="F7"/>
  <c r="O94"/>
  <c r="N94"/>
  <c r="P94"/>
  <c r="Q94" s="1"/>
  <c r="R94" s="1"/>
  <c r="S94" s="1"/>
  <c r="O86"/>
  <c r="N86"/>
  <c r="P86"/>
  <c r="Q86" s="1"/>
  <c r="R86" s="1"/>
  <c r="S86" s="1"/>
  <c r="O76"/>
  <c r="N76"/>
  <c r="P76"/>
  <c r="Q76" s="1"/>
  <c r="R76" s="1"/>
  <c r="S76" s="1"/>
  <c r="O68"/>
  <c r="N68"/>
  <c r="P68"/>
  <c r="Q68" s="1"/>
  <c r="R68" s="1"/>
  <c r="S68" s="1"/>
  <c r="AE55"/>
  <c r="AM55"/>
  <c r="AE52"/>
  <c r="AM52"/>
  <c r="AE39"/>
  <c r="AM39"/>
  <c r="O28"/>
  <c r="P28"/>
  <c r="N28"/>
  <c r="Z23"/>
  <c r="AA23" s="1"/>
  <c r="AB23" s="1"/>
  <c r="O97"/>
  <c r="N97"/>
  <c r="P97"/>
  <c r="Q97" s="1"/>
  <c r="R97" s="1"/>
  <c r="S97" s="1"/>
  <c r="O89"/>
  <c r="N89"/>
  <c r="P89"/>
  <c r="Q89" s="1"/>
  <c r="R89" s="1"/>
  <c r="S89" s="1"/>
  <c r="O81"/>
  <c r="N81"/>
  <c r="P81"/>
  <c r="Q81" s="1"/>
  <c r="R81" s="1"/>
  <c r="S81" s="1"/>
  <c r="Y67"/>
  <c r="X67"/>
  <c r="W67"/>
  <c r="V59"/>
  <c r="Y51"/>
  <c r="X51"/>
  <c r="W51"/>
  <c r="V43"/>
  <c r="N35"/>
  <c r="P35"/>
  <c r="O35"/>
  <c r="Z21"/>
  <c r="AA21" s="1"/>
  <c r="AB21" s="1"/>
  <c r="X66"/>
  <c r="Y66"/>
  <c r="W66"/>
  <c r="X58"/>
  <c r="Y58"/>
  <c r="W58"/>
  <c r="X50"/>
  <c r="Y50"/>
  <c r="W50"/>
  <c r="X42"/>
  <c r="Y42"/>
  <c r="W42"/>
  <c r="H97"/>
  <c r="I97" s="1"/>
  <c r="J97" s="1"/>
  <c r="CP97" s="1"/>
  <c r="H93"/>
  <c r="I93" s="1"/>
  <c r="J93" s="1"/>
  <c r="CP93" s="1"/>
  <c r="H89"/>
  <c r="I89" s="1"/>
  <c r="J89" s="1"/>
  <c r="CP89" s="1"/>
  <c r="H85"/>
  <c r="I85" s="1"/>
  <c r="J85" s="1"/>
  <c r="CP85" s="1"/>
  <c r="H81"/>
  <c r="I81" s="1"/>
  <c r="J81" s="1"/>
  <c r="CP81" s="1"/>
  <c r="E71"/>
  <c r="H71"/>
  <c r="I71" s="1"/>
  <c r="J71" s="1"/>
  <c r="CP71" s="1"/>
  <c r="E63"/>
  <c r="H63"/>
  <c r="I63" s="1"/>
  <c r="J63" s="1"/>
  <c r="CP63" s="1"/>
  <c r="V61"/>
  <c r="N61"/>
  <c r="O61"/>
  <c r="P61"/>
  <c r="E55"/>
  <c r="H55"/>
  <c r="I55" s="1"/>
  <c r="J55" s="1"/>
  <c r="CP55" s="1"/>
  <c r="E47"/>
  <c r="H47"/>
  <c r="I47" s="1"/>
  <c r="J47" s="1"/>
  <c r="CP47" s="1"/>
  <c r="V45"/>
  <c r="N45"/>
  <c r="O45"/>
  <c r="P45"/>
  <c r="E39"/>
  <c r="H39"/>
  <c r="I39" s="1"/>
  <c r="J39" s="1"/>
  <c r="CP39" s="1"/>
  <c r="E31"/>
  <c r="H31"/>
  <c r="I31" s="1"/>
  <c r="J31" s="1"/>
  <c r="CP31" s="1"/>
  <c r="E27"/>
  <c r="H27"/>
  <c r="I27" s="1"/>
  <c r="J27" s="1"/>
  <c r="CP27" s="1"/>
  <c r="E68"/>
  <c r="H68"/>
  <c r="I68" s="1"/>
  <c r="J68" s="1"/>
  <c r="CP68" s="1"/>
  <c r="E52"/>
  <c r="H52"/>
  <c r="I52" s="1"/>
  <c r="J52" s="1"/>
  <c r="CP52" s="1"/>
  <c r="E36"/>
  <c r="H36"/>
  <c r="I36" s="1"/>
  <c r="J36" s="1"/>
  <c r="CP36" s="1"/>
  <c r="O96"/>
  <c r="N96"/>
  <c r="P96"/>
  <c r="Q96" s="1"/>
  <c r="R96" s="1"/>
  <c r="S96" s="1"/>
  <c r="O88"/>
  <c r="N88"/>
  <c r="P88"/>
  <c r="Q88" s="1"/>
  <c r="R88" s="1"/>
  <c r="S88" s="1"/>
  <c r="O80"/>
  <c r="N80"/>
  <c r="P80"/>
  <c r="Q80" s="1"/>
  <c r="R80" s="1"/>
  <c r="S80" s="1"/>
  <c r="O70"/>
  <c r="N70"/>
  <c r="P70"/>
  <c r="Q70" s="1"/>
  <c r="R70" s="1"/>
  <c r="S70" s="1"/>
  <c r="AE63"/>
  <c r="AM63"/>
  <c r="AE60"/>
  <c r="AM60"/>
  <c r="AE47"/>
  <c r="AM47"/>
  <c r="AE44"/>
  <c r="AM44"/>
  <c r="Q31"/>
  <c r="R31" s="1"/>
  <c r="S31" s="1"/>
  <c r="Y24"/>
  <c r="W24"/>
  <c r="X24"/>
  <c r="Z24" s="1"/>
  <c r="AA24" s="1"/>
  <c r="AB24" s="1"/>
  <c r="Q20"/>
  <c r="R20" s="1"/>
  <c r="S20" s="1"/>
  <c r="Q16"/>
  <c r="R16" s="1"/>
  <c r="S16" s="1"/>
  <c r="AE62"/>
  <c r="AM62"/>
  <c r="AE54"/>
  <c r="AM54"/>
  <c r="AE46"/>
  <c r="AM46"/>
  <c r="X38"/>
  <c r="Y38"/>
  <c r="W38"/>
  <c r="Y30"/>
  <c r="W30"/>
  <c r="X30"/>
  <c r="Z30" s="1"/>
  <c r="AA30" s="1"/>
  <c r="AB30" s="1"/>
  <c r="AE29"/>
  <c r="O26"/>
  <c r="N26"/>
  <c r="P26"/>
  <c r="Q26" s="1"/>
  <c r="R26" s="1"/>
  <c r="S26" s="1"/>
  <c r="Y25"/>
  <c r="X25"/>
  <c r="W25"/>
  <c r="V98"/>
  <c r="V94"/>
  <c r="V90"/>
  <c r="V86"/>
  <c r="V82"/>
  <c r="AE76"/>
  <c r="AM76"/>
  <c r="V72"/>
  <c r="AE68"/>
  <c r="AM68"/>
  <c r="Q55"/>
  <c r="R55" s="1"/>
  <c r="S55" s="1"/>
  <c r="Q39"/>
  <c r="R39" s="1"/>
  <c r="S39" s="1"/>
  <c r="V36"/>
  <c r="AE36" s="1"/>
  <c r="V28"/>
  <c r="AE97"/>
  <c r="AM97"/>
  <c r="AM93"/>
  <c r="AE93"/>
  <c r="AE89"/>
  <c r="AM89"/>
  <c r="AM85"/>
  <c r="AE85"/>
  <c r="AE81"/>
  <c r="AM81"/>
  <c r="V75"/>
  <c r="AE75" s="1"/>
  <c r="N67"/>
  <c r="P67"/>
  <c r="O67"/>
  <c r="N51"/>
  <c r="P51"/>
  <c r="O51"/>
  <c r="AE35"/>
  <c r="Q17"/>
  <c r="R17" s="1"/>
  <c r="S17" s="1"/>
  <c r="V34"/>
  <c r="AV77"/>
  <c r="BY77" s="1"/>
  <c r="AV73"/>
  <c r="BY73" s="1"/>
  <c r="AV69"/>
  <c r="BY69" s="1"/>
  <c r="H94"/>
  <c r="I94" s="1"/>
  <c r="J94" s="1"/>
  <c r="CP94" s="1"/>
  <c r="E94"/>
  <c r="H90"/>
  <c r="I90" s="1"/>
  <c r="J90" s="1"/>
  <c r="CP90" s="1"/>
  <c r="E90"/>
  <c r="H86"/>
  <c r="I86" s="1"/>
  <c r="J86" s="1"/>
  <c r="CP86" s="1"/>
  <c r="E86"/>
  <c r="H82"/>
  <c r="I82" s="1"/>
  <c r="J82" s="1"/>
  <c r="CP82" s="1"/>
  <c r="E82"/>
  <c r="O78"/>
  <c r="N78"/>
  <c r="P78"/>
  <c r="Q78" s="1"/>
  <c r="R78" s="1"/>
  <c r="S78" s="1"/>
  <c r="V78"/>
  <c r="O73"/>
  <c r="N73"/>
  <c r="P73"/>
  <c r="Q73" s="1"/>
  <c r="R73" s="1"/>
  <c r="S73" s="1"/>
  <c r="V73"/>
  <c r="V65"/>
  <c r="N65"/>
  <c r="O65"/>
  <c r="P65"/>
  <c r="E62"/>
  <c r="H62"/>
  <c r="I62" s="1"/>
  <c r="J62" s="1"/>
  <c r="CP62" s="1"/>
  <c r="V57"/>
  <c r="N57"/>
  <c r="O57"/>
  <c r="P57"/>
  <c r="V49"/>
  <c r="N49"/>
  <c r="O49"/>
  <c r="P49"/>
  <c r="E46"/>
  <c r="H46"/>
  <c r="I46" s="1"/>
  <c r="J46" s="1"/>
  <c r="CP46" s="1"/>
  <c r="V41"/>
  <c r="N41"/>
  <c r="O41"/>
  <c r="P41"/>
  <c r="V33"/>
  <c r="N33"/>
  <c r="O33"/>
  <c r="P33"/>
  <c r="E30"/>
  <c r="H30"/>
  <c r="I30" s="1"/>
  <c r="J30" s="1"/>
  <c r="CP30" s="1"/>
  <c r="V96"/>
  <c r="V92"/>
  <c r="V88"/>
  <c r="V84"/>
  <c r="V80"/>
  <c r="AM74"/>
  <c r="AE74"/>
  <c r="V70"/>
  <c r="Q63"/>
  <c r="R63" s="1"/>
  <c r="S63" s="1"/>
  <c r="Q47"/>
  <c r="R47" s="1"/>
  <c r="S47" s="1"/>
  <c r="Y31"/>
  <c r="X31"/>
  <c r="W31"/>
  <c r="Q18"/>
  <c r="R18" s="1"/>
  <c r="S18" s="1"/>
  <c r="AM99"/>
  <c r="AE99"/>
  <c r="AM95"/>
  <c r="AE95"/>
  <c r="AM91"/>
  <c r="AE91"/>
  <c r="AM87"/>
  <c r="AE87"/>
  <c r="AM83"/>
  <c r="AE83"/>
  <c r="AM79"/>
  <c r="AE79"/>
  <c r="Y71"/>
  <c r="X71"/>
  <c r="W71"/>
  <c r="AV64"/>
  <c r="AE27"/>
  <c r="Q29"/>
  <c r="R29" s="1"/>
  <c r="S29" s="1"/>
  <c r="V26"/>
  <c r="V7" s="1"/>
  <c r="CC21"/>
  <c r="CN21" s="1"/>
  <c r="D27" i="16"/>
  <c r="AR40"/>
  <c r="AS40" s="1"/>
  <c r="AT40" s="1"/>
  <c r="AR28"/>
  <c r="AS28" s="1"/>
  <c r="AT28" s="1"/>
  <c r="AR32"/>
  <c r="AS32" s="1"/>
  <c r="AT32" s="1"/>
  <c r="AR12"/>
  <c r="AS12" s="1"/>
  <c r="AT12" s="1"/>
  <c r="AR20"/>
  <c r="AS20" s="1"/>
  <c r="AT20" s="1"/>
  <c r="AR44"/>
  <c r="AS44" s="1"/>
  <c r="AT44" s="1"/>
  <c r="M30"/>
  <c r="N29" i="19"/>
  <c r="K69" s="1"/>
  <c r="BZ30" i="16"/>
  <c r="CD30" s="1"/>
  <c r="O26"/>
  <c r="P26"/>
  <c r="N26"/>
  <c r="O33"/>
  <c r="P33"/>
  <c r="N33"/>
  <c r="O29"/>
  <c r="N29"/>
  <c r="P29"/>
  <c r="O25"/>
  <c r="P25"/>
  <c r="N25"/>
  <c r="O27"/>
  <c r="P27"/>
  <c r="M32"/>
  <c r="V32" s="1"/>
  <c r="G24"/>
  <c r="G32"/>
  <c r="F24"/>
  <c r="F32"/>
  <c r="E32" s="1"/>
  <c r="D32"/>
  <c r="M31"/>
  <c r="V31" s="1"/>
  <c r="X31" s="1"/>
  <c r="M24"/>
  <c r="V24" s="1"/>
  <c r="CJ28"/>
  <c r="CJ26"/>
  <c r="BZ24"/>
  <c r="CD24" s="1"/>
  <c r="D24"/>
  <c r="CJ30"/>
  <c r="BY40"/>
  <c r="CJ40" s="1"/>
  <c r="CD28"/>
  <c r="G26"/>
  <c r="CD26"/>
  <c r="D26"/>
  <c r="BZ32"/>
  <c r="CK32" s="1"/>
  <c r="CJ32"/>
  <c r="F33"/>
  <c r="BZ33"/>
  <c r="CD33" s="1"/>
  <c r="G33"/>
  <c r="F29"/>
  <c r="E29" s="1"/>
  <c r="BZ29"/>
  <c r="CD29" s="1"/>
  <c r="G29"/>
  <c r="F25"/>
  <c r="BZ25"/>
  <c r="CD25" s="1"/>
  <c r="G25"/>
  <c r="T19" i="19"/>
  <c r="K67" s="1"/>
  <c r="D48" i="16"/>
  <c r="D56"/>
  <c r="D64"/>
  <c r="D72"/>
  <c r="D87"/>
  <c r="M39"/>
  <c r="O39" s="1"/>
  <c r="BZ34"/>
  <c r="CD34" s="1"/>
  <c r="D52"/>
  <c r="D60"/>
  <c r="D68"/>
  <c r="D78"/>
  <c r="D83"/>
  <c r="F89"/>
  <c r="E89" s="1"/>
  <c r="D94"/>
  <c r="D99"/>
  <c r="F26"/>
  <c r="E26" s="1"/>
  <c r="D25"/>
  <c r="D29"/>
  <c r="G30"/>
  <c r="H30" s="1"/>
  <c r="I30" s="1"/>
  <c r="J30" s="1"/>
  <c r="CP30" s="1"/>
  <c r="D30"/>
  <c r="F31"/>
  <c r="E31" s="1"/>
  <c r="BZ31"/>
  <c r="CD31" s="1"/>
  <c r="G31"/>
  <c r="F27"/>
  <c r="G27"/>
  <c r="BZ27"/>
  <c r="CK27" s="1"/>
  <c r="AE41"/>
  <c r="AF41"/>
  <c r="AH41"/>
  <c r="AG41"/>
  <c r="BY41"/>
  <c r="BZ42"/>
  <c r="CD42" s="1"/>
  <c r="BZ38"/>
  <c r="CD38" s="1"/>
  <c r="CJ38"/>
  <c r="AM88"/>
  <c r="BY44"/>
  <c r="BY46"/>
  <c r="BY49"/>
  <c r="CJ49" s="1"/>
  <c r="BY51"/>
  <c r="CJ51" s="1"/>
  <c r="AM97"/>
  <c r="AD54"/>
  <c r="AM74"/>
  <c r="AM82"/>
  <c r="AM98"/>
  <c r="AM67"/>
  <c r="AM84"/>
  <c r="M48"/>
  <c r="U48"/>
  <c r="M77"/>
  <c r="U77"/>
  <c r="AD80"/>
  <c r="M92"/>
  <c r="U92"/>
  <c r="AM95"/>
  <c r="AM59"/>
  <c r="BY59" s="1"/>
  <c r="BZ59" s="1"/>
  <c r="AM65"/>
  <c r="AM70"/>
  <c r="M60"/>
  <c r="U60"/>
  <c r="M76"/>
  <c r="U76"/>
  <c r="U78"/>
  <c r="M78"/>
  <c r="M93"/>
  <c r="U93"/>
  <c r="F37"/>
  <c r="E37" s="1"/>
  <c r="M37"/>
  <c r="BZ37"/>
  <c r="CD37" s="1"/>
  <c r="D37"/>
  <c r="G37"/>
  <c r="H37" s="1"/>
  <c r="I37" s="1"/>
  <c r="J37" s="1"/>
  <c r="CP37" s="1"/>
  <c r="M50"/>
  <c r="F50"/>
  <c r="E50" s="1"/>
  <c r="G50"/>
  <c r="D50"/>
  <c r="M58"/>
  <c r="D58"/>
  <c r="F58"/>
  <c r="E58" s="1"/>
  <c r="G58"/>
  <c r="M66"/>
  <c r="F66"/>
  <c r="E66" s="1"/>
  <c r="G66"/>
  <c r="D66"/>
  <c r="M74"/>
  <c r="D74"/>
  <c r="F74"/>
  <c r="E74" s="1"/>
  <c r="G74"/>
  <c r="F85"/>
  <c r="E85" s="1"/>
  <c r="M85"/>
  <c r="D85"/>
  <c r="G85"/>
  <c r="U96"/>
  <c r="M96"/>
  <c r="G91"/>
  <c r="F91"/>
  <c r="E91" s="1"/>
  <c r="M91"/>
  <c r="D91"/>
  <c r="F71"/>
  <c r="E71" s="1"/>
  <c r="M71"/>
  <c r="D71"/>
  <c r="G71"/>
  <c r="F55"/>
  <c r="E55" s="1"/>
  <c r="M55"/>
  <c r="D55"/>
  <c r="G55"/>
  <c r="F43"/>
  <c r="E43" s="1"/>
  <c r="M43"/>
  <c r="BZ43"/>
  <c r="CD43" s="1"/>
  <c r="D43"/>
  <c r="G43"/>
  <c r="F35"/>
  <c r="E35" s="1"/>
  <c r="M35"/>
  <c r="BZ35"/>
  <c r="CD35" s="1"/>
  <c r="D35"/>
  <c r="G35"/>
  <c r="G95"/>
  <c r="F95"/>
  <c r="E95" s="1"/>
  <c r="M95"/>
  <c r="D95"/>
  <c r="M84"/>
  <c r="F84"/>
  <c r="E84" s="1"/>
  <c r="G84"/>
  <c r="D84"/>
  <c r="F75"/>
  <c r="E75" s="1"/>
  <c r="M75"/>
  <c r="D75"/>
  <c r="G75"/>
  <c r="M70"/>
  <c r="F70"/>
  <c r="E70" s="1"/>
  <c r="G70"/>
  <c r="D70"/>
  <c r="F65"/>
  <c r="E65" s="1"/>
  <c r="M65"/>
  <c r="G65"/>
  <c r="D65"/>
  <c r="F59"/>
  <c r="E59" s="1"/>
  <c r="M59"/>
  <c r="D59"/>
  <c r="G59"/>
  <c r="F54"/>
  <c r="E54" s="1"/>
  <c r="G54"/>
  <c r="D54"/>
  <c r="F49"/>
  <c r="E49" s="1"/>
  <c r="M49"/>
  <c r="G49"/>
  <c r="D49"/>
  <c r="F44"/>
  <c r="E44" s="1"/>
  <c r="M44"/>
  <c r="D44"/>
  <c r="G44"/>
  <c r="G40"/>
  <c r="F40"/>
  <c r="E40" s="1"/>
  <c r="M40"/>
  <c r="D40"/>
  <c r="G36"/>
  <c r="F36"/>
  <c r="E36" s="1"/>
  <c r="M36"/>
  <c r="D36"/>
  <c r="G48"/>
  <c r="F48"/>
  <c r="E48" s="1"/>
  <c r="G56"/>
  <c r="F56"/>
  <c r="E56" s="1"/>
  <c r="G64"/>
  <c r="F64"/>
  <c r="E64" s="1"/>
  <c r="G72"/>
  <c r="F72"/>
  <c r="E72" s="1"/>
  <c r="G77"/>
  <c r="D77"/>
  <c r="G80"/>
  <c r="F80"/>
  <c r="E80" s="1"/>
  <c r="D80"/>
  <c r="G87"/>
  <c r="F87"/>
  <c r="E87" s="1"/>
  <c r="F90"/>
  <c r="E90" s="1"/>
  <c r="G90"/>
  <c r="G93"/>
  <c r="D93"/>
  <c r="G96"/>
  <c r="F96"/>
  <c r="E96" s="1"/>
  <c r="D96"/>
  <c r="H29" i="19"/>
  <c r="K68" s="1"/>
  <c r="T29"/>
  <c r="K70" s="1"/>
  <c r="X41" i="16"/>
  <c r="W41"/>
  <c r="Y41"/>
  <c r="BY45"/>
  <c r="CJ45" s="1"/>
  <c r="BY47"/>
  <c r="CJ47" s="1"/>
  <c r="BY50"/>
  <c r="BY53"/>
  <c r="CJ53" s="1"/>
  <c r="AM55"/>
  <c r="BY55" s="1"/>
  <c r="CJ55" s="1"/>
  <c r="AM58"/>
  <c r="AM61"/>
  <c r="BY61" s="1"/>
  <c r="BZ61" s="1"/>
  <c r="AM63"/>
  <c r="BY63" s="1"/>
  <c r="AM66"/>
  <c r="AM69"/>
  <c r="AM71"/>
  <c r="AM85"/>
  <c r="AM75"/>
  <c r="AM86"/>
  <c r="AM91"/>
  <c r="M54"/>
  <c r="AM57"/>
  <c r="BY57" s="1"/>
  <c r="AM62"/>
  <c r="AM73"/>
  <c r="BY39"/>
  <c r="CJ39" s="1"/>
  <c r="M56"/>
  <c r="U56"/>
  <c r="M64"/>
  <c r="U64"/>
  <c r="M72"/>
  <c r="U72"/>
  <c r="F77"/>
  <c r="E77" s="1"/>
  <c r="M80"/>
  <c r="U83"/>
  <c r="M83"/>
  <c r="M89"/>
  <c r="U89"/>
  <c r="S19" i="19" s="1"/>
  <c r="J67" s="1"/>
  <c r="U94" i="16"/>
  <c r="M94"/>
  <c r="AM79"/>
  <c r="M52"/>
  <c r="U52"/>
  <c r="M68"/>
  <c r="U68"/>
  <c r="U87"/>
  <c r="M87"/>
  <c r="F93"/>
  <c r="E93" s="1"/>
  <c r="F45"/>
  <c r="E45" s="1"/>
  <c r="M45"/>
  <c r="G45"/>
  <c r="D45"/>
  <c r="F53"/>
  <c r="E53" s="1"/>
  <c r="M53"/>
  <c r="G53"/>
  <c r="D53"/>
  <c r="F61"/>
  <c r="E61" s="1"/>
  <c r="M61"/>
  <c r="G61"/>
  <c r="D61"/>
  <c r="F69"/>
  <c r="E69" s="1"/>
  <c r="M69"/>
  <c r="G69"/>
  <c r="H69" s="1"/>
  <c r="I69" s="1"/>
  <c r="J69" s="1"/>
  <c r="CP69" s="1"/>
  <c r="D69"/>
  <c r="G79"/>
  <c r="F79"/>
  <c r="E79" s="1"/>
  <c r="M79"/>
  <c r="D79"/>
  <c r="G88"/>
  <c r="M88"/>
  <c r="D88"/>
  <c r="F88"/>
  <c r="E88" s="1"/>
  <c r="U90"/>
  <c r="M90"/>
  <c r="M97"/>
  <c r="F97"/>
  <c r="E97" s="1"/>
  <c r="D97"/>
  <c r="G97"/>
  <c r="H97" s="1"/>
  <c r="I97" s="1"/>
  <c r="J97" s="1"/>
  <c r="CP97" s="1"/>
  <c r="F82"/>
  <c r="E82" s="1"/>
  <c r="M82"/>
  <c r="D82"/>
  <c r="G82"/>
  <c r="F63"/>
  <c r="E63" s="1"/>
  <c r="M63"/>
  <c r="D63"/>
  <c r="G63"/>
  <c r="F47"/>
  <c r="E47" s="1"/>
  <c r="M47"/>
  <c r="D47"/>
  <c r="G47"/>
  <c r="F39"/>
  <c r="E39" s="1"/>
  <c r="D39"/>
  <c r="G39"/>
  <c r="F98"/>
  <c r="E98" s="1"/>
  <c r="M98"/>
  <c r="D98"/>
  <c r="G98"/>
  <c r="F86"/>
  <c r="E86" s="1"/>
  <c r="M86"/>
  <c r="D86"/>
  <c r="G86"/>
  <c r="M81"/>
  <c r="F81"/>
  <c r="E81" s="1"/>
  <c r="D81"/>
  <c r="G81"/>
  <c r="H81" s="1"/>
  <c r="I81" s="1"/>
  <c r="J81" s="1"/>
  <c r="CP81" s="1"/>
  <c r="F73"/>
  <c r="E73" s="1"/>
  <c r="M73"/>
  <c r="G73"/>
  <c r="D73"/>
  <c r="F67"/>
  <c r="E67" s="1"/>
  <c r="M67"/>
  <c r="D67"/>
  <c r="G67"/>
  <c r="M62"/>
  <c r="F62"/>
  <c r="E62" s="1"/>
  <c r="D62"/>
  <c r="G62"/>
  <c r="F57"/>
  <c r="E57" s="1"/>
  <c r="M57"/>
  <c r="G57"/>
  <c r="D57"/>
  <c r="F51"/>
  <c r="E51" s="1"/>
  <c r="D51"/>
  <c r="M51"/>
  <c r="G51"/>
  <c r="M46"/>
  <c r="F46"/>
  <c r="E46" s="1"/>
  <c r="D46"/>
  <c r="G46"/>
  <c r="G42"/>
  <c r="F42"/>
  <c r="E42" s="1"/>
  <c r="M42"/>
  <c r="D42"/>
  <c r="G38"/>
  <c r="F38"/>
  <c r="E38" s="1"/>
  <c r="M38"/>
  <c r="D38"/>
  <c r="G34"/>
  <c r="F34"/>
  <c r="E34" s="1"/>
  <c r="M34"/>
  <c r="D34"/>
  <c r="G52"/>
  <c r="F52"/>
  <c r="E52" s="1"/>
  <c r="G60"/>
  <c r="F60"/>
  <c r="E60" s="1"/>
  <c r="G68"/>
  <c r="F68"/>
  <c r="E68" s="1"/>
  <c r="F76"/>
  <c r="E76" s="1"/>
  <c r="G76"/>
  <c r="D76"/>
  <c r="F78"/>
  <c r="E78" s="1"/>
  <c r="G78"/>
  <c r="G83"/>
  <c r="F83"/>
  <c r="E83" s="1"/>
  <c r="D89"/>
  <c r="G89"/>
  <c r="F92"/>
  <c r="E92" s="1"/>
  <c r="G92"/>
  <c r="D92"/>
  <c r="F94"/>
  <c r="E94" s="1"/>
  <c r="G94"/>
  <c r="G99"/>
  <c r="F99"/>
  <c r="E99" s="1"/>
  <c r="AM81"/>
  <c r="BZ36"/>
  <c r="CD36" s="1"/>
  <c r="O41"/>
  <c r="N41"/>
  <c r="P41"/>
  <c r="Q41" s="1"/>
  <c r="R41" s="1"/>
  <c r="S41" s="1"/>
  <c r="U99"/>
  <c r="M99"/>
  <c r="CK26"/>
  <c r="CK28"/>
  <c r="CP16" i="20"/>
  <c r="BZ20"/>
  <c r="CJ20"/>
  <c r="L7" i="16"/>
  <c r="G22" i="19" s="1"/>
  <c r="O65" s="1"/>
  <c r="T65" s="1"/>
  <c r="U65" s="1"/>
  <c r="H39"/>
  <c r="K71" s="1"/>
  <c r="BZ23" i="20"/>
  <c r="CJ23"/>
  <c r="BZ34"/>
  <c r="CJ34"/>
  <c r="BZ26"/>
  <c r="CJ26"/>
  <c r="CB21"/>
  <c r="BZ48"/>
  <c r="CJ48"/>
  <c r="BZ40"/>
  <c r="CJ40"/>
  <c r="BY61"/>
  <c r="CP23" i="16"/>
  <c r="CC16" i="20"/>
  <c r="CN16" s="1"/>
  <c r="CB16"/>
  <c r="BZ37"/>
  <c r="CJ37"/>
  <c r="BZ33"/>
  <c r="CJ33"/>
  <c r="BZ29"/>
  <c r="CJ29"/>
  <c r="BZ25"/>
  <c r="CJ25"/>
  <c r="AD7"/>
  <c r="N7"/>
  <c r="CC18"/>
  <c r="CN18" s="1"/>
  <c r="BZ19"/>
  <c r="CJ19"/>
  <c r="CJ30"/>
  <c r="CC22"/>
  <c r="CN22" s="1"/>
  <c r="CB22"/>
  <c r="BZ32"/>
  <c r="CJ32"/>
  <c r="BZ24"/>
  <c r="CJ24"/>
  <c r="BZ21"/>
  <c r="CJ21"/>
  <c r="BZ17"/>
  <c r="CJ17"/>
  <c r="BZ35"/>
  <c r="CJ35"/>
  <c r="BZ27"/>
  <c r="CJ27"/>
  <c r="CB20"/>
  <c r="O7"/>
  <c r="CC23"/>
  <c r="CN23" s="1"/>
  <c r="CC19"/>
  <c r="CN19" s="1"/>
  <c r="BY65"/>
  <c r="CC17"/>
  <c r="CN17" s="1"/>
  <c r="CC20"/>
  <c r="CN20" s="1"/>
  <c r="K72" i="19" l="1"/>
  <c r="CB22" i="16"/>
  <c r="CD17"/>
  <c r="Q27"/>
  <c r="R27" s="1"/>
  <c r="S27" s="1"/>
  <c r="Q25"/>
  <c r="R25" s="1"/>
  <c r="S25" s="1"/>
  <c r="Q26"/>
  <c r="R26" s="1"/>
  <c r="S26" s="1"/>
  <c r="Y21"/>
  <c r="X21"/>
  <c r="CK23"/>
  <c r="CC19"/>
  <c r="CN19" s="1"/>
  <c r="CD21"/>
  <c r="W21"/>
  <c r="CC21" s="1"/>
  <c r="CN21" s="1"/>
  <c r="CC22"/>
  <c r="CN22" s="1"/>
  <c r="Z19"/>
  <c r="AA19" s="1"/>
  <c r="AB19" s="1"/>
  <c r="Q18"/>
  <c r="R18" s="1"/>
  <c r="S18" s="1"/>
  <c r="X32"/>
  <c r="W32"/>
  <c r="Y32"/>
  <c r="Z32" s="1"/>
  <c r="AA32" s="1"/>
  <c r="AB32" s="1"/>
  <c r="Y31"/>
  <c r="Z31" s="1"/>
  <c r="AA31" s="1"/>
  <c r="AB31" s="1"/>
  <c r="W31"/>
  <c r="X28"/>
  <c r="W28"/>
  <c r="Y28"/>
  <c r="Z28" s="1"/>
  <c r="AA28" s="1"/>
  <c r="AB28" s="1"/>
  <c r="Z17"/>
  <c r="AA17" s="1"/>
  <c r="AB17" s="1"/>
  <c r="CB17"/>
  <c r="CM17" s="1"/>
  <c r="W27"/>
  <c r="X27"/>
  <c r="Y27"/>
  <c r="W23"/>
  <c r="CC23" s="1"/>
  <c r="CN23" s="1"/>
  <c r="Y23"/>
  <c r="X23"/>
  <c r="X18"/>
  <c r="W18"/>
  <c r="Y18"/>
  <c r="Z18" s="1"/>
  <c r="AA18" s="1"/>
  <c r="AB18" s="1"/>
  <c r="Q20"/>
  <c r="R20" s="1"/>
  <c r="S20" s="1"/>
  <c r="X24"/>
  <c r="W24"/>
  <c r="Y24"/>
  <c r="Z24" s="1"/>
  <c r="AA24" s="1"/>
  <c r="AB24" s="1"/>
  <c r="O30"/>
  <c r="V30"/>
  <c r="CE17"/>
  <c r="CF17" s="1"/>
  <c r="CG17" s="1"/>
  <c r="CA17" s="1"/>
  <c r="CL17" s="1"/>
  <c r="H22"/>
  <c r="I22" s="1"/>
  <c r="J22" s="1"/>
  <c r="CP22" s="1"/>
  <c r="BZ20"/>
  <c r="CK20" s="1"/>
  <c r="O28"/>
  <c r="P28"/>
  <c r="N28"/>
  <c r="CC28" s="1"/>
  <c r="CN28" s="1"/>
  <c r="Z26"/>
  <c r="AA26" s="1"/>
  <c r="AB26" s="1"/>
  <c r="X20"/>
  <c r="CB20" s="1"/>
  <c r="W20"/>
  <c r="Y20"/>
  <c r="Z20" s="1"/>
  <c r="AA20" s="1"/>
  <c r="AB20" s="1"/>
  <c r="Q22"/>
  <c r="R22" s="1"/>
  <c r="S22" s="1"/>
  <c r="Z22"/>
  <c r="AA22" s="1"/>
  <c r="AB22" s="1"/>
  <c r="CD16"/>
  <c r="Q19"/>
  <c r="R19" s="1"/>
  <c r="S19" s="1"/>
  <c r="CD15"/>
  <c r="E14"/>
  <c r="CC14" s="1"/>
  <c r="CN14" s="1"/>
  <c r="CB14"/>
  <c r="H14"/>
  <c r="I14" s="1"/>
  <c r="J14" s="1"/>
  <c r="CP14" s="1"/>
  <c r="CD22"/>
  <c r="CE22" s="1"/>
  <c r="CF22" s="1"/>
  <c r="CG22" s="1"/>
  <c r="CA22" s="1"/>
  <c r="CL22" s="1"/>
  <c r="E20"/>
  <c r="H20"/>
  <c r="I20" s="1"/>
  <c r="J20" s="1"/>
  <c r="CP20" s="1"/>
  <c r="E12"/>
  <c r="CC12" s="1"/>
  <c r="CN12" s="1"/>
  <c r="CB12"/>
  <c r="H12"/>
  <c r="I12" s="1"/>
  <c r="J12" s="1"/>
  <c r="CP12" s="1"/>
  <c r="CM15"/>
  <c r="CE15"/>
  <c r="CF15" s="1"/>
  <c r="CG15" s="1"/>
  <c r="CA15" s="1"/>
  <c r="CL15" s="1"/>
  <c r="E18"/>
  <c r="CB18"/>
  <c r="H18"/>
  <c r="I18" s="1"/>
  <c r="J18" s="1"/>
  <c r="CP18" s="1"/>
  <c r="CB16"/>
  <c r="E16"/>
  <c r="CC16" s="1"/>
  <c r="CN16" s="1"/>
  <c r="H16"/>
  <c r="I16" s="1"/>
  <c r="J16" s="1"/>
  <c r="CP16" s="1"/>
  <c r="CK22"/>
  <c r="K19" i="19"/>
  <c r="N65" s="1"/>
  <c r="CK19" i="16"/>
  <c r="CD19"/>
  <c r="CM13"/>
  <c r="CE13"/>
  <c r="CF13" s="1"/>
  <c r="CG13" s="1"/>
  <c r="CA13" s="1"/>
  <c r="CL13" s="1"/>
  <c r="CD14"/>
  <c r="CE19"/>
  <c r="CF19" s="1"/>
  <c r="CG19" s="1"/>
  <c r="CA19" s="1"/>
  <c r="CL19" s="1"/>
  <c r="CM19"/>
  <c r="CD12"/>
  <c r="H44"/>
  <c r="I44" s="1"/>
  <c r="J44" s="1"/>
  <c r="CP44" s="1"/>
  <c r="CC29"/>
  <c r="CN29" s="1"/>
  <c r="N30"/>
  <c r="P30"/>
  <c r="Z41"/>
  <c r="AA41" s="1"/>
  <c r="AB41" s="1"/>
  <c r="N39"/>
  <c r="Q33"/>
  <c r="R33" s="1"/>
  <c r="S33" s="1"/>
  <c r="BZ28" i="20"/>
  <c r="CK28" s="1"/>
  <c r="BZ31"/>
  <c r="CD31" s="1"/>
  <c r="BZ36"/>
  <c r="CK36" s="1"/>
  <c r="BZ38"/>
  <c r="CK38" s="1"/>
  <c r="BZ50"/>
  <c r="CK50" s="1"/>
  <c r="CJ50"/>
  <c r="AH25"/>
  <c r="CJ42"/>
  <c r="BZ42"/>
  <c r="CD42" s="1"/>
  <c r="CC30"/>
  <c r="CN30" s="1"/>
  <c r="AF25"/>
  <c r="AF38"/>
  <c r="CC38" s="1"/>
  <c r="CN38" s="1"/>
  <c r="AG38"/>
  <c r="AI38" s="1"/>
  <c r="AJ38" s="1"/>
  <c r="AK38" s="1"/>
  <c r="Z71"/>
  <c r="AA71" s="1"/>
  <c r="AB71" s="1"/>
  <c r="Z31"/>
  <c r="AA31" s="1"/>
  <c r="AB31" s="1"/>
  <c r="Z83"/>
  <c r="AA83" s="1"/>
  <c r="AB83" s="1"/>
  <c r="Z91"/>
  <c r="AA91" s="1"/>
  <c r="AB91" s="1"/>
  <c r="Z99"/>
  <c r="AA99" s="1"/>
  <c r="AB99" s="1"/>
  <c r="Q32"/>
  <c r="R32" s="1"/>
  <c r="S32" s="1"/>
  <c r="Q40"/>
  <c r="R40" s="1"/>
  <c r="S40" s="1"/>
  <c r="Q48"/>
  <c r="R48" s="1"/>
  <c r="S48" s="1"/>
  <c r="Q56"/>
  <c r="R56" s="1"/>
  <c r="S56" s="1"/>
  <c r="Q64"/>
  <c r="R64" s="1"/>
  <c r="S64" s="1"/>
  <c r="Z35"/>
  <c r="AA35" s="1"/>
  <c r="AB35" s="1"/>
  <c r="Q43"/>
  <c r="R43" s="1"/>
  <c r="S43" s="1"/>
  <c r="AG30"/>
  <c r="Z47"/>
  <c r="AA47" s="1"/>
  <c r="AB47" s="1"/>
  <c r="Z63"/>
  <c r="AA63" s="1"/>
  <c r="AB63" s="1"/>
  <c r="Z81"/>
  <c r="AA81" s="1"/>
  <c r="AB81" s="1"/>
  <c r="Z89"/>
  <c r="AA89" s="1"/>
  <c r="AB89" s="1"/>
  <c r="Z97"/>
  <c r="AA97" s="1"/>
  <c r="AB97" s="1"/>
  <c r="Q67"/>
  <c r="R67" s="1"/>
  <c r="S67" s="1"/>
  <c r="E7"/>
  <c r="Q45"/>
  <c r="R45" s="1"/>
  <c r="S45" s="1"/>
  <c r="Q61"/>
  <c r="R61" s="1"/>
  <c r="S61" s="1"/>
  <c r="Z42"/>
  <c r="AA42" s="1"/>
  <c r="AB42" s="1"/>
  <c r="Z58"/>
  <c r="AA58" s="1"/>
  <c r="AB58" s="1"/>
  <c r="Z51"/>
  <c r="AA51" s="1"/>
  <c r="AB51" s="1"/>
  <c r="Z67"/>
  <c r="AA67" s="1"/>
  <c r="AB67" s="1"/>
  <c r="Z74"/>
  <c r="AA74" s="1"/>
  <c r="AB74" s="1"/>
  <c r="AI25"/>
  <c r="AJ25" s="1"/>
  <c r="AK25" s="1"/>
  <c r="Z46"/>
  <c r="AA46" s="1"/>
  <c r="AB46" s="1"/>
  <c r="Z62"/>
  <c r="AA62" s="1"/>
  <c r="AB62" s="1"/>
  <c r="Z39"/>
  <c r="AA39" s="1"/>
  <c r="AB39" s="1"/>
  <c r="Z55"/>
  <c r="AA55" s="1"/>
  <c r="AB55" s="1"/>
  <c r="Y26"/>
  <c r="W26"/>
  <c r="X26"/>
  <c r="Z26" s="1"/>
  <c r="AA26" s="1"/>
  <c r="AB26" s="1"/>
  <c r="AG27"/>
  <c r="AF27"/>
  <c r="AH27"/>
  <c r="AG79"/>
  <c r="AH79"/>
  <c r="AF79"/>
  <c r="AG83"/>
  <c r="AH83"/>
  <c r="AF83"/>
  <c r="AG87"/>
  <c r="AH87"/>
  <c r="AF87"/>
  <c r="AG91"/>
  <c r="AH91"/>
  <c r="AF91"/>
  <c r="AG95"/>
  <c r="AH95"/>
  <c r="AF95"/>
  <c r="AG99"/>
  <c r="AH99"/>
  <c r="AF99"/>
  <c r="X70"/>
  <c r="Y70"/>
  <c r="W70"/>
  <c r="AV74"/>
  <c r="AN74"/>
  <c r="X84"/>
  <c r="W84"/>
  <c r="Y84"/>
  <c r="X92"/>
  <c r="W92"/>
  <c r="Y92"/>
  <c r="Y73"/>
  <c r="X73"/>
  <c r="W73"/>
  <c r="AE73"/>
  <c r="X78"/>
  <c r="Y78"/>
  <c r="W78"/>
  <c r="AE78"/>
  <c r="Y34"/>
  <c r="W34"/>
  <c r="X34"/>
  <c r="Z34" s="1"/>
  <c r="AA34" s="1"/>
  <c r="AB34" s="1"/>
  <c r="AG35"/>
  <c r="AF35"/>
  <c r="CC35" s="1"/>
  <c r="CN35" s="1"/>
  <c r="AH35"/>
  <c r="AN81"/>
  <c r="AV81"/>
  <c r="AG85"/>
  <c r="AH85"/>
  <c r="AF85"/>
  <c r="AN89"/>
  <c r="AV89"/>
  <c r="AG93"/>
  <c r="AH93"/>
  <c r="AF93"/>
  <c r="AN97"/>
  <c r="AV97"/>
  <c r="Y28"/>
  <c r="W28"/>
  <c r="X28"/>
  <c r="Z28" s="1"/>
  <c r="AA28" s="1"/>
  <c r="AB28" s="1"/>
  <c r="AN68"/>
  <c r="AV68"/>
  <c r="X72"/>
  <c r="W72"/>
  <c r="Y72"/>
  <c r="Z72" s="1"/>
  <c r="AA72" s="1"/>
  <c r="AB72" s="1"/>
  <c r="AF76"/>
  <c r="AH76"/>
  <c r="AG76"/>
  <c r="X86"/>
  <c r="Y86"/>
  <c r="W86"/>
  <c r="X94"/>
  <c r="Y94"/>
  <c r="W94"/>
  <c r="AH29"/>
  <c r="AF29"/>
  <c r="CC29" s="1"/>
  <c r="CN29" s="1"/>
  <c r="AG29"/>
  <c r="AI29" s="1"/>
  <c r="AJ29" s="1"/>
  <c r="AK29" s="1"/>
  <c r="AG46"/>
  <c r="AF46"/>
  <c r="AH46"/>
  <c r="AI46" s="1"/>
  <c r="AJ46" s="1"/>
  <c r="AK46" s="1"/>
  <c r="AG54"/>
  <c r="AF54"/>
  <c r="AH54"/>
  <c r="AI54" s="1"/>
  <c r="AJ54" s="1"/>
  <c r="AK54" s="1"/>
  <c r="AG62"/>
  <c r="AF62"/>
  <c r="AH62"/>
  <c r="AI62" s="1"/>
  <c r="AJ62" s="1"/>
  <c r="AK62" s="1"/>
  <c r="AG44"/>
  <c r="AF44"/>
  <c r="AH44"/>
  <c r="AI44" s="1"/>
  <c r="AJ44" s="1"/>
  <c r="AK44" s="1"/>
  <c r="AG47"/>
  <c r="AF47"/>
  <c r="AH47"/>
  <c r="AI47" s="1"/>
  <c r="AJ47" s="1"/>
  <c r="AK47" s="1"/>
  <c r="AG60"/>
  <c r="AF60"/>
  <c r="AH60"/>
  <c r="AI60" s="1"/>
  <c r="AJ60" s="1"/>
  <c r="AK60" s="1"/>
  <c r="AG63"/>
  <c r="AF63"/>
  <c r="AH63"/>
  <c r="AI63" s="1"/>
  <c r="AJ63" s="1"/>
  <c r="AK63" s="1"/>
  <c r="Y45"/>
  <c r="W45"/>
  <c r="X45"/>
  <c r="Z45" s="1"/>
  <c r="AA45" s="1"/>
  <c r="AB45" s="1"/>
  <c r="AE45"/>
  <c r="Y61"/>
  <c r="W61"/>
  <c r="X61"/>
  <c r="Z61" s="1"/>
  <c r="AA61" s="1"/>
  <c r="AB61" s="1"/>
  <c r="AE61"/>
  <c r="Y43"/>
  <c r="X43"/>
  <c r="W43"/>
  <c r="Y59"/>
  <c r="X59"/>
  <c r="W59"/>
  <c r="AG39"/>
  <c r="AF39"/>
  <c r="AH39"/>
  <c r="AG52"/>
  <c r="AF52"/>
  <c r="AH52"/>
  <c r="AI52" s="1"/>
  <c r="AJ52" s="1"/>
  <c r="AK52" s="1"/>
  <c r="AG55"/>
  <c r="AF55"/>
  <c r="AH55"/>
  <c r="AI55" s="1"/>
  <c r="AJ55" s="1"/>
  <c r="AK55" s="1"/>
  <c r="AG71"/>
  <c r="AF71"/>
  <c r="AH71"/>
  <c r="AI71" s="1"/>
  <c r="AJ71" s="1"/>
  <c r="AK71" s="1"/>
  <c r="AV70"/>
  <c r="AV80"/>
  <c r="AE84"/>
  <c r="AV88"/>
  <c r="AE92"/>
  <c r="AN92" s="1"/>
  <c r="AV96"/>
  <c r="AE34"/>
  <c r="AG75"/>
  <c r="AH75"/>
  <c r="AF75"/>
  <c r="AG36"/>
  <c r="AF36"/>
  <c r="AH36"/>
  <c r="AV72"/>
  <c r="BY72" s="1"/>
  <c r="AV82"/>
  <c r="AV86"/>
  <c r="AV90"/>
  <c r="AV94"/>
  <c r="AV98"/>
  <c r="Y69"/>
  <c r="W69"/>
  <c r="X69"/>
  <c r="Z69" s="1"/>
  <c r="AA69" s="1"/>
  <c r="AB69" s="1"/>
  <c r="AE69"/>
  <c r="Y77"/>
  <c r="W77"/>
  <c r="X77"/>
  <c r="Z77" s="1"/>
  <c r="AA77" s="1"/>
  <c r="AB77" s="1"/>
  <c r="AE77"/>
  <c r="AG42"/>
  <c r="AF42"/>
  <c r="AH42"/>
  <c r="AI42" s="1"/>
  <c r="AJ42" s="1"/>
  <c r="AK42" s="1"/>
  <c r="AG50"/>
  <c r="AF50"/>
  <c r="AH50"/>
  <c r="AI50" s="1"/>
  <c r="AJ50" s="1"/>
  <c r="AK50" s="1"/>
  <c r="AG58"/>
  <c r="AF58"/>
  <c r="AH58"/>
  <c r="AI58" s="1"/>
  <c r="AJ58" s="1"/>
  <c r="AK58" s="1"/>
  <c r="AG66"/>
  <c r="AF66"/>
  <c r="AH66"/>
  <c r="AI66" s="1"/>
  <c r="AJ66" s="1"/>
  <c r="AK66" s="1"/>
  <c r="AE43"/>
  <c r="AN43" s="1"/>
  <c r="AG51"/>
  <c r="AF51"/>
  <c r="AH51"/>
  <c r="AI51" s="1"/>
  <c r="AJ51" s="1"/>
  <c r="AK51" s="1"/>
  <c r="AE59"/>
  <c r="AN59" s="1"/>
  <c r="AG67"/>
  <c r="AF67"/>
  <c r="AH67"/>
  <c r="AI67" s="1"/>
  <c r="AJ67" s="1"/>
  <c r="AK67" s="1"/>
  <c r="J7"/>
  <c r="AV79"/>
  <c r="AN79"/>
  <c r="AV83"/>
  <c r="AN83"/>
  <c r="AV87"/>
  <c r="AN87"/>
  <c r="AV91"/>
  <c r="AN91"/>
  <c r="AV95"/>
  <c r="AN95"/>
  <c r="AV99"/>
  <c r="AN99"/>
  <c r="AH74"/>
  <c r="AG74"/>
  <c r="AF74"/>
  <c r="X80"/>
  <c r="W80"/>
  <c r="Y80"/>
  <c r="X88"/>
  <c r="W88"/>
  <c r="Y88"/>
  <c r="X96"/>
  <c r="W96"/>
  <c r="Y96"/>
  <c r="Q33"/>
  <c r="R33" s="1"/>
  <c r="S33" s="1"/>
  <c r="Y33"/>
  <c r="X33"/>
  <c r="W33"/>
  <c r="AE33"/>
  <c r="Q41"/>
  <c r="R41" s="1"/>
  <c r="S41" s="1"/>
  <c r="Y41"/>
  <c r="X41"/>
  <c r="W41"/>
  <c r="AE41"/>
  <c r="Q49"/>
  <c r="R49" s="1"/>
  <c r="S49" s="1"/>
  <c r="Y49"/>
  <c r="X49"/>
  <c r="W49"/>
  <c r="AE49"/>
  <c r="Q57"/>
  <c r="R57" s="1"/>
  <c r="S57" s="1"/>
  <c r="Y57"/>
  <c r="X57"/>
  <c r="W57"/>
  <c r="AE57"/>
  <c r="Q65"/>
  <c r="R65" s="1"/>
  <c r="S65" s="1"/>
  <c r="Y65"/>
  <c r="X65"/>
  <c r="W65"/>
  <c r="AE65"/>
  <c r="Q51"/>
  <c r="R51" s="1"/>
  <c r="S51" s="1"/>
  <c r="Y75"/>
  <c r="X75"/>
  <c r="W75"/>
  <c r="AG81"/>
  <c r="AH81"/>
  <c r="AF81"/>
  <c r="AN85"/>
  <c r="AV85"/>
  <c r="AG89"/>
  <c r="AH89"/>
  <c r="AF89"/>
  <c r="AN93"/>
  <c r="AV93"/>
  <c r="AG97"/>
  <c r="AH97"/>
  <c r="AF97"/>
  <c r="Y36"/>
  <c r="W36"/>
  <c r="CC36" s="1"/>
  <c r="CN36" s="1"/>
  <c r="X36"/>
  <c r="Z36" s="1"/>
  <c r="AA36" s="1"/>
  <c r="AB36" s="1"/>
  <c r="AG68"/>
  <c r="AF68"/>
  <c r="AH68"/>
  <c r="AI68" s="1"/>
  <c r="AJ68" s="1"/>
  <c r="AK68" s="1"/>
  <c r="AN76"/>
  <c r="AV76"/>
  <c r="BY76" s="1"/>
  <c r="X82"/>
  <c r="Y82"/>
  <c r="W82"/>
  <c r="X90"/>
  <c r="Y90"/>
  <c r="W90"/>
  <c r="X98"/>
  <c r="Y98"/>
  <c r="W98"/>
  <c r="Z25"/>
  <c r="AA25" s="1"/>
  <c r="AB25" s="1"/>
  <c r="Z38"/>
  <c r="AA38" s="1"/>
  <c r="AB38" s="1"/>
  <c r="AN46"/>
  <c r="BY46"/>
  <c r="AN54"/>
  <c r="BY54"/>
  <c r="AN62"/>
  <c r="AV62"/>
  <c r="AN44"/>
  <c r="BY44"/>
  <c r="AN47"/>
  <c r="AN60"/>
  <c r="AV60"/>
  <c r="AN63"/>
  <c r="AV63"/>
  <c r="BY63" s="1"/>
  <c r="Z50"/>
  <c r="AA50" s="1"/>
  <c r="AB50" s="1"/>
  <c r="Z66"/>
  <c r="AA66" s="1"/>
  <c r="AB66" s="1"/>
  <c r="Q35"/>
  <c r="R35" s="1"/>
  <c r="S35" s="1"/>
  <c r="Q28"/>
  <c r="R28" s="1"/>
  <c r="S28" s="1"/>
  <c r="AN39"/>
  <c r="AN52"/>
  <c r="BY52"/>
  <c r="AN55"/>
  <c r="AE26"/>
  <c r="Z27"/>
  <c r="AA27" s="1"/>
  <c r="AB27" s="1"/>
  <c r="AN71"/>
  <c r="AV71"/>
  <c r="BY71" s="1"/>
  <c r="Z79"/>
  <c r="AA79" s="1"/>
  <c r="AB79" s="1"/>
  <c r="Z87"/>
  <c r="AA87" s="1"/>
  <c r="AB87" s="1"/>
  <c r="Z95"/>
  <c r="AA95" s="1"/>
  <c r="AB95" s="1"/>
  <c r="AI31"/>
  <c r="AJ31" s="1"/>
  <c r="AK31" s="1"/>
  <c r="AE70"/>
  <c r="AE80"/>
  <c r="AN80" s="1"/>
  <c r="AN84"/>
  <c r="AV84"/>
  <c r="AE88"/>
  <c r="AV92"/>
  <c r="AE96"/>
  <c r="AN96" s="1"/>
  <c r="Y32"/>
  <c r="W32"/>
  <c r="X32"/>
  <c r="Z32" s="1"/>
  <c r="AA32" s="1"/>
  <c r="AB32" s="1"/>
  <c r="AE32"/>
  <c r="X40"/>
  <c r="W40"/>
  <c r="Y40"/>
  <c r="Z40" s="1"/>
  <c r="AA40" s="1"/>
  <c r="AB40" s="1"/>
  <c r="AE40"/>
  <c r="X48"/>
  <c r="W48"/>
  <c r="Y48"/>
  <c r="Z48" s="1"/>
  <c r="AA48" s="1"/>
  <c r="AB48" s="1"/>
  <c r="AE48"/>
  <c r="X56"/>
  <c r="W56"/>
  <c r="Y56"/>
  <c r="Z56" s="1"/>
  <c r="AA56" s="1"/>
  <c r="AB56" s="1"/>
  <c r="AE56"/>
  <c r="X64"/>
  <c r="W64"/>
  <c r="Y64"/>
  <c r="Z64" s="1"/>
  <c r="AA64" s="1"/>
  <c r="AB64" s="1"/>
  <c r="AE64"/>
  <c r="Q59"/>
  <c r="R59" s="1"/>
  <c r="S59" s="1"/>
  <c r="AV75"/>
  <c r="AN75"/>
  <c r="X85"/>
  <c r="Y85"/>
  <c r="W85"/>
  <c r="X93"/>
  <c r="Y93"/>
  <c r="W93"/>
  <c r="AE28"/>
  <c r="AE72"/>
  <c r="AE82"/>
  <c r="AN82" s="1"/>
  <c r="AE86"/>
  <c r="AE90"/>
  <c r="AN90" s="1"/>
  <c r="AE94"/>
  <c r="AE98"/>
  <c r="AN98" s="1"/>
  <c r="Z29"/>
  <c r="AA29" s="1"/>
  <c r="AB29" s="1"/>
  <c r="Z54"/>
  <c r="AA54" s="1"/>
  <c r="AB54" s="1"/>
  <c r="AI24"/>
  <c r="AJ24" s="1"/>
  <c r="AK24" s="1"/>
  <c r="Q37"/>
  <c r="R37" s="1"/>
  <c r="S37" s="1"/>
  <c r="Y37"/>
  <c r="W37"/>
  <c r="X37"/>
  <c r="Z37" s="1"/>
  <c r="AA37" s="1"/>
  <c r="AB37" s="1"/>
  <c r="AE37"/>
  <c r="Q53"/>
  <c r="R53" s="1"/>
  <c r="S53" s="1"/>
  <c r="Y53"/>
  <c r="W53"/>
  <c r="X53"/>
  <c r="Z53" s="1"/>
  <c r="AA53" s="1"/>
  <c r="AB53" s="1"/>
  <c r="AE53"/>
  <c r="AN42"/>
  <c r="AN50"/>
  <c r="AN58"/>
  <c r="AN66"/>
  <c r="AV66"/>
  <c r="AN51"/>
  <c r="AV59"/>
  <c r="AN67"/>
  <c r="AV67"/>
  <c r="BY67" s="1"/>
  <c r="Q36"/>
  <c r="R36" s="1"/>
  <c r="S36" s="1"/>
  <c r="CB24"/>
  <c r="CM24" s="1"/>
  <c r="H32" i="16"/>
  <c r="I32" s="1"/>
  <c r="J32" s="1"/>
  <c r="CP32" s="1"/>
  <c r="CK30"/>
  <c r="CD27"/>
  <c r="BZ49"/>
  <c r="CD49" s="1"/>
  <c r="CB25"/>
  <c r="CE25" s="1"/>
  <c r="CF25" s="1"/>
  <c r="E25"/>
  <c r="CC25" s="1"/>
  <c r="CN25" s="1"/>
  <c r="CB33"/>
  <c r="CE33" s="1"/>
  <c r="CF33" s="1"/>
  <c r="E33"/>
  <c r="CC33" s="1"/>
  <c r="CN33" s="1"/>
  <c r="H24"/>
  <c r="I24" s="1"/>
  <c r="J24" s="1"/>
  <c r="CP24" s="1"/>
  <c r="E24"/>
  <c r="E27"/>
  <c r="D7"/>
  <c r="G7" s="1"/>
  <c r="H94"/>
  <c r="I94" s="1"/>
  <c r="J94" s="1"/>
  <c r="CP94" s="1"/>
  <c r="H67"/>
  <c r="I67" s="1"/>
  <c r="J67" s="1"/>
  <c r="CP67" s="1"/>
  <c r="H86"/>
  <c r="I86" s="1"/>
  <c r="J86" s="1"/>
  <c r="CP86" s="1"/>
  <c r="H98"/>
  <c r="I98" s="1"/>
  <c r="J98" s="1"/>
  <c r="CP98" s="1"/>
  <c r="H90"/>
  <c r="I90" s="1"/>
  <c r="J90" s="1"/>
  <c r="CP90" s="1"/>
  <c r="I19" i="19"/>
  <c r="L65" s="1"/>
  <c r="H75" i="16"/>
  <c r="I75" s="1"/>
  <c r="J75" s="1"/>
  <c r="CP75" s="1"/>
  <c r="V39"/>
  <c r="W39" s="1"/>
  <c r="H29"/>
  <c r="I29" s="1"/>
  <c r="J29" s="1"/>
  <c r="CP29" s="1"/>
  <c r="H33"/>
  <c r="I33" s="1"/>
  <c r="J33" s="1"/>
  <c r="CP33" s="1"/>
  <c r="CC26"/>
  <c r="CN26" s="1"/>
  <c r="CB29"/>
  <c r="CM29" s="1"/>
  <c r="O31"/>
  <c r="CB31" s="1"/>
  <c r="P31"/>
  <c r="N31"/>
  <c r="O24"/>
  <c r="N24"/>
  <c r="P24"/>
  <c r="O32"/>
  <c r="N32"/>
  <c r="P32"/>
  <c r="Q29"/>
  <c r="R29" s="1"/>
  <c r="S29" s="1"/>
  <c r="CK24"/>
  <c r="CK33"/>
  <c r="CK25"/>
  <c r="BZ47"/>
  <c r="CK47" s="1"/>
  <c r="P39"/>
  <c r="Q39" s="1"/>
  <c r="R39" s="1"/>
  <c r="S39" s="1"/>
  <c r="H89"/>
  <c r="I89" s="1"/>
  <c r="J89" s="1"/>
  <c r="CP89" s="1"/>
  <c r="H61"/>
  <c r="I61" s="1"/>
  <c r="J61" s="1"/>
  <c r="CP61" s="1"/>
  <c r="H45"/>
  <c r="I45" s="1"/>
  <c r="J45" s="1"/>
  <c r="CP45" s="1"/>
  <c r="CK31"/>
  <c r="CK34"/>
  <c r="CK38"/>
  <c r="CK35"/>
  <c r="H31"/>
  <c r="I31" s="1"/>
  <c r="J31" s="1"/>
  <c r="CP31" s="1"/>
  <c r="CK29"/>
  <c r="BZ40"/>
  <c r="CD40" s="1"/>
  <c r="H25"/>
  <c r="I25" s="1"/>
  <c r="J25" s="1"/>
  <c r="CP25" s="1"/>
  <c r="M7"/>
  <c r="H22" i="19" s="1"/>
  <c r="P65" s="1"/>
  <c r="H27" i="16"/>
  <c r="I27" s="1"/>
  <c r="J27" s="1"/>
  <c r="CP27" s="1"/>
  <c r="CB26"/>
  <c r="CE26" s="1"/>
  <c r="CF26" s="1"/>
  <c r="H26"/>
  <c r="I26" s="1"/>
  <c r="J26" s="1"/>
  <c r="CP26" s="1"/>
  <c r="CD32"/>
  <c r="CD59"/>
  <c r="CD61"/>
  <c r="BZ41"/>
  <c r="CD41" s="1"/>
  <c r="CJ41"/>
  <c r="AI41"/>
  <c r="AJ41" s="1"/>
  <c r="AK41" s="1"/>
  <c r="CK42"/>
  <c r="CK37"/>
  <c r="BZ45"/>
  <c r="CD45" s="1"/>
  <c r="BZ51"/>
  <c r="CD51" s="1"/>
  <c r="H39"/>
  <c r="I39" s="1"/>
  <c r="J39" s="1"/>
  <c r="CP39" s="1"/>
  <c r="H35"/>
  <c r="I35" s="1"/>
  <c r="J35" s="1"/>
  <c r="CP35" s="1"/>
  <c r="H43"/>
  <c r="I43" s="1"/>
  <c r="J43" s="1"/>
  <c r="CP43" s="1"/>
  <c r="H85"/>
  <c r="I85" s="1"/>
  <c r="J85" s="1"/>
  <c r="CP85" s="1"/>
  <c r="H74"/>
  <c r="I74" s="1"/>
  <c r="J74" s="1"/>
  <c r="CP74" s="1"/>
  <c r="CJ57"/>
  <c r="BZ57"/>
  <c r="CD57" s="1"/>
  <c r="CJ63"/>
  <c r="BZ63"/>
  <c r="CD63" s="1"/>
  <c r="CK36"/>
  <c r="CB41"/>
  <c r="H53"/>
  <c r="I53" s="1"/>
  <c r="J53" s="1"/>
  <c r="CP53" s="1"/>
  <c r="BZ53"/>
  <c r="CD53" s="1"/>
  <c r="H66"/>
  <c r="I66" s="1"/>
  <c r="J66" s="1"/>
  <c r="CP66" s="1"/>
  <c r="H50"/>
  <c r="I50" s="1"/>
  <c r="J50" s="1"/>
  <c r="CP50" s="1"/>
  <c r="V99"/>
  <c r="AD99"/>
  <c r="H99"/>
  <c r="I99" s="1"/>
  <c r="J99" s="1"/>
  <c r="CP99" s="1"/>
  <c r="H92"/>
  <c r="I92" s="1"/>
  <c r="J92" s="1"/>
  <c r="CP92" s="1"/>
  <c r="H60"/>
  <c r="I60" s="1"/>
  <c r="J60" s="1"/>
  <c r="CP60" s="1"/>
  <c r="H34"/>
  <c r="I34" s="1"/>
  <c r="J34" s="1"/>
  <c r="CP34" s="1"/>
  <c r="P38"/>
  <c r="O38"/>
  <c r="N38"/>
  <c r="V38"/>
  <c r="H42"/>
  <c r="I42" s="1"/>
  <c r="J42" s="1"/>
  <c r="CP42" s="1"/>
  <c r="O46"/>
  <c r="N46"/>
  <c r="P46"/>
  <c r="Q46" s="1"/>
  <c r="R46" s="1"/>
  <c r="S46" s="1"/>
  <c r="V46"/>
  <c r="H57"/>
  <c r="I57" s="1"/>
  <c r="J57" s="1"/>
  <c r="CP57" s="1"/>
  <c r="H62"/>
  <c r="I62" s="1"/>
  <c r="J62" s="1"/>
  <c r="CP62" s="1"/>
  <c r="H73"/>
  <c r="I73" s="1"/>
  <c r="J73" s="1"/>
  <c r="CP73" s="1"/>
  <c r="P86"/>
  <c r="O86"/>
  <c r="N86"/>
  <c r="V86"/>
  <c r="O47"/>
  <c r="N47"/>
  <c r="P47"/>
  <c r="Q47" s="1"/>
  <c r="R47" s="1"/>
  <c r="S47" s="1"/>
  <c r="V47"/>
  <c r="H47"/>
  <c r="I47" s="1"/>
  <c r="J47" s="1"/>
  <c r="CP47" s="1"/>
  <c r="H63"/>
  <c r="I63" s="1"/>
  <c r="J63" s="1"/>
  <c r="CP63" s="1"/>
  <c r="P82"/>
  <c r="O82"/>
  <c r="N82"/>
  <c r="V82"/>
  <c r="AD90"/>
  <c r="V90"/>
  <c r="H79"/>
  <c r="I79" s="1"/>
  <c r="J79" s="1"/>
  <c r="CP79" s="1"/>
  <c r="O45"/>
  <c r="N45"/>
  <c r="P45"/>
  <c r="Q45" s="1"/>
  <c r="R45" s="1"/>
  <c r="S45" s="1"/>
  <c r="V45"/>
  <c r="O87"/>
  <c r="P87"/>
  <c r="N87"/>
  <c r="V68"/>
  <c r="AD68"/>
  <c r="O52"/>
  <c r="N52"/>
  <c r="P52"/>
  <c r="Q52" s="1"/>
  <c r="R52" s="1"/>
  <c r="S52" s="1"/>
  <c r="AV79"/>
  <c r="P94"/>
  <c r="O94"/>
  <c r="N94"/>
  <c r="O89"/>
  <c r="P89"/>
  <c r="N89"/>
  <c r="AD83"/>
  <c r="V83"/>
  <c r="N72"/>
  <c r="P72"/>
  <c r="O72"/>
  <c r="O64"/>
  <c r="N64"/>
  <c r="P64"/>
  <c r="Q64" s="1"/>
  <c r="R64" s="1"/>
  <c r="S64" s="1"/>
  <c r="V56"/>
  <c r="AD56"/>
  <c r="AV73"/>
  <c r="BY73" s="1"/>
  <c r="AV86"/>
  <c r="AV75"/>
  <c r="AV85"/>
  <c r="AV71"/>
  <c r="H96"/>
  <c r="I96" s="1"/>
  <c r="J96" s="1"/>
  <c r="CP96" s="1"/>
  <c r="H77"/>
  <c r="I77" s="1"/>
  <c r="J77" s="1"/>
  <c r="CP77" s="1"/>
  <c r="H72"/>
  <c r="I72" s="1"/>
  <c r="J72" s="1"/>
  <c r="CP72" s="1"/>
  <c r="H64"/>
  <c r="I64" s="1"/>
  <c r="J64" s="1"/>
  <c r="CP64" s="1"/>
  <c r="H48"/>
  <c r="I48" s="1"/>
  <c r="J48" s="1"/>
  <c r="CP48" s="1"/>
  <c r="O36"/>
  <c r="N36"/>
  <c r="P36"/>
  <c r="V36"/>
  <c r="H40"/>
  <c r="I40" s="1"/>
  <c r="J40" s="1"/>
  <c r="CP40" s="1"/>
  <c r="O49"/>
  <c r="N49"/>
  <c r="P49"/>
  <c r="Q49" s="1"/>
  <c r="R49" s="1"/>
  <c r="S49" s="1"/>
  <c r="V49"/>
  <c r="H49"/>
  <c r="I49" s="1"/>
  <c r="J49" s="1"/>
  <c r="CP49" s="1"/>
  <c r="H54"/>
  <c r="I54" s="1"/>
  <c r="J54" s="1"/>
  <c r="CP54" s="1"/>
  <c r="O59"/>
  <c r="N59"/>
  <c r="P59"/>
  <c r="Q59" s="1"/>
  <c r="R59" s="1"/>
  <c r="S59" s="1"/>
  <c r="V59"/>
  <c r="H65"/>
  <c r="I65" s="1"/>
  <c r="J65" s="1"/>
  <c r="CP65" s="1"/>
  <c r="H70"/>
  <c r="I70" s="1"/>
  <c r="J70" s="1"/>
  <c r="CP70" s="1"/>
  <c r="O75"/>
  <c r="P75"/>
  <c r="N75"/>
  <c r="V75"/>
  <c r="H84"/>
  <c r="I84" s="1"/>
  <c r="J84" s="1"/>
  <c r="CP84" s="1"/>
  <c r="N84"/>
  <c r="P84"/>
  <c r="O84"/>
  <c r="V84"/>
  <c r="H95"/>
  <c r="I95" s="1"/>
  <c r="J95" s="1"/>
  <c r="CP95" s="1"/>
  <c r="O35"/>
  <c r="N35"/>
  <c r="P35"/>
  <c r="V35"/>
  <c r="O43"/>
  <c r="N43"/>
  <c r="P43"/>
  <c r="Q43" s="1"/>
  <c r="R43" s="1"/>
  <c r="S43" s="1"/>
  <c r="V43"/>
  <c r="AE43" s="1"/>
  <c r="BZ55"/>
  <c r="CD55" s="1"/>
  <c r="O91"/>
  <c r="P91"/>
  <c r="N91"/>
  <c r="V91"/>
  <c r="AD96"/>
  <c r="V96"/>
  <c r="O85"/>
  <c r="P85"/>
  <c r="N85"/>
  <c r="V85"/>
  <c r="O66"/>
  <c r="N66"/>
  <c r="P66"/>
  <c r="Q66" s="1"/>
  <c r="R66" s="1"/>
  <c r="S66" s="1"/>
  <c r="V66"/>
  <c r="O50"/>
  <c r="N50"/>
  <c r="P50"/>
  <c r="Q50" s="1"/>
  <c r="R50" s="1"/>
  <c r="S50" s="1"/>
  <c r="V50"/>
  <c r="O93"/>
  <c r="P93"/>
  <c r="N93"/>
  <c r="AD78"/>
  <c r="V78"/>
  <c r="N76"/>
  <c r="P76"/>
  <c r="O76"/>
  <c r="O60"/>
  <c r="N60"/>
  <c r="P60"/>
  <c r="AV95"/>
  <c r="AD92"/>
  <c r="V92"/>
  <c r="AM80"/>
  <c r="O77"/>
  <c r="P77"/>
  <c r="N77"/>
  <c r="O48"/>
  <c r="N48"/>
  <c r="P48"/>
  <c r="Q48" s="1"/>
  <c r="R48" s="1"/>
  <c r="S48" s="1"/>
  <c r="AV84"/>
  <c r="AV82"/>
  <c r="AV74"/>
  <c r="AM54"/>
  <c r="BY54" s="1"/>
  <c r="AV88"/>
  <c r="F7"/>
  <c r="J10" i="19" s="1"/>
  <c r="CK43" i="16"/>
  <c r="O99"/>
  <c r="P99"/>
  <c r="N99"/>
  <c r="CC41"/>
  <c r="CN41" s="1"/>
  <c r="AV81"/>
  <c r="H83"/>
  <c r="I83" s="1"/>
  <c r="J83" s="1"/>
  <c r="CP83" s="1"/>
  <c r="H78"/>
  <c r="I78" s="1"/>
  <c r="J78" s="1"/>
  <c r="CP78" s="1"/>
  <c r="H76"/>
  <c r="I76" s="1"/>
  <c r="J76" s="1"/>
  <c r="CP76" s="1"/>
  <c r="H68"/>
  <c r="I68" s="1"/>
  <c r="J68" s="1"/>
  <c r="CP68" s="1"/>
  <c r="H52"/>
  <c r="I52" s="1"/>
  <c r="J52" s="1"/>
  <c r="CP52" s="1"/>
  <c r="P34"/>
  <c r="O34"/>
  <c r="N34"/>
  <c r="V34"/>
  <c r="H38"/>
  <c r="I38" s="1"/>
  <c r="J38" s="1"/>
  <c r="CP38" s="1"/>
  <c r="O42"/>
  <c r="N42"/>
  <c r="P42"/>
  <c r="Q42" s="1"/>
  <c r="R42" s="1"/>
  <c r="S42" s="1"/>
  <c r="V42"/>
  <c r="AE42" s="1"/>
  <c r="H46"/>
  <c r="I46" s="1"/>
  <c r="J46" s="1"/>
  <c r="CP46" s="1"/>
  <c r="H51"/>
  <c r="I51" s="1"/>
  <c r="J51" s="1"/>
  <c r="CP51" s="1"/>
  <c r="O51"/>
  <c r="N51"/>
  <c r="P51"/>
  <c r="Q51" s="1"/>
  <c r="R51" s="1"/>
  <c r="S51" s="1"/>
  <c r="V51"/>
  <c r="O57"/>
  <c r="N57"/>
  <c r="P57"/>
  <c r="Q57" s="1"/>
  <c r="R57" s="1"/>
  <c r="S57" s="1"/>
  <c r="V57"/>
  <c r="O62"/>
  <c r="N62"/>
  <c r="P62"/>
  <c r="Q62" s="1"/>
  <c r="R62" s="1"/>
  <c r="S62" s="1"/>
  <c r="V62"/>
  <c r="O67"/>
  <c r="N67"/>
  <c r="P67"/>
  <c r="Q67" s="1"/>
  <c r="R67" s="1"/>
  <c r="S67" s="1"/>
  <c r="V67"/>
  <c r="O73"/>
  <c r="P73"/>
  <c r="N73"/>
  <c r="V73"/>
  <c r="O81"/>
  <c r="P81"/>
  <c r="N81"/>
  <c r="V81"/>
  <c r="P98"/>
  <c r="O98"/>
  <c r="N98"/>
  <c r="V98"/>
  <c r="BZ39"/>
  <c r="CD39" s="1"/>
  <c r="O63"/>
  <c r="N63"/>
  <c r="P63"/>
  <c r="Q63" s="1"/>
  <c r="R63" s="1"/>
  <c r="S63" s="1"/>
  <c r="V63"/>
  <c r="H82"/>
  <c r="I82" s="1"/>
  <c r="J82" s="1"/>
  <c r="CP82" s="1"/>
  <c r="O97"/>
  <c r="P97"/>
  <c r="N97"/>
  <c r="V97"/>
  <c r="P90"/>
  <c r="O90"/>
  <c r="N90"/>
  <c r="H88"/>
  <c r="I88" s="1"/>
  <c r="J88" s="1"/>
  <c r="CP88" s="1"/>
  <c r="N88"/>
  <c r="P88"/>
  <c r="O88"/>
  <c r="V88"/>
  <c r="O79"/>
  <c r="P79"/>
  <c r="N79"/>
  <c r="V79"/>
  <c r="O69"/>
  <c r="N69"/>
  <c r="P69"/>
  <c r="Q69" s="1"/>
  <c r="R69" s="1"/>
  <c r="S69" s="1"/>
  <c r="V69"/>
  <c r="O61"/>
  <c r="N61"/>
  <c r="P61"/>
  <c r="Q61" s="1"/>
  <c r="R61" s="1"/>
  <c r="S61" s="1"/>
  <c r="V61"/>
  <c r="O53"/>
  <c r="N53"/>
  <c r="P53"/>
  <c r="Q53" s="1"/>
  <c r="R53" s="1"/>
  <c r="S53" s="1"/>
  <c r="V53"/>
  <c r="AD87"/>
  <c r="V87"/>
  <c r="O68"/>
  <c r="N68"/>
  <c r="P68"/>
  <c r="Q68" s="1"/>
  <c r="R68" s="1"/>
  <c r="S68" s="1"/>
  <c r="V52"/>
  <c r="AD52"/>
  <c r="AM52" s="1"/>
  <c r="AD94"/>
  <c r="V94"/>
  <c r="V89"/>
  <c r="AD89"/>
  <c r="O83"/>
  <c r="P83"/>
  <c r="N83"/>
  <c r="N80"/>
  <c r="P80"/>
  <c r="O80"/>
  <c r="V72"/>
  <c r="AD72"/>
  <c r="V64"/>
  <c r="AD64"/>
  <c r="O56"/>
  <c r="N56"/>
  <c r="P56"/>
  <c r="Q56" s="1"/>
  <c r="R56" s="1"/>
  <c r="S56" s="1"/>
  <c r="BY62"/>
  <c r="O54"/>
  <c r="N54"/>
  <c r="P54"/>
  <c r="Q54" s="1"/>
  <c r="R54" s="1"/>
  <c r="S54" s="1"/>
  <c r="AV91"/>
  <c r="AV69"/>
  <c r="AV66"/>
  <c r="BY58"/>
  <c r="BZ50"/>
  <c r="CD50" s="1"/>
  <c r="CJ50"/>
  <c r="H93"/>
  <c r="I93" s="1"/>
  <c r="J93" s="1"/>
  <c r="CP93" s="1"/>
  <c r="H87"/>
  <c r="I87" s="1"/>
  <c r="J87" s="1"/>
  <c r="CP87" s="1"/>
  <c r="H80"/>
  <c r="I80" s="1"/>
  <c r="J80" s="1"/>
  <c r="CP80" s="1"/>
  <c r="H56"/>
  <c r="I56" s="1"/>
  <c r="J56" s="1"/>
  <c r="CP56" s="1"/>
  <c r="H36"/>
  <c r="I36" s="1"/>
  <c r="J36" s="1"/>
  <c r="CP36" s="1"/>
  <c r="O40"/>
  <c r="N40"/>
  <c r="P40"/>
  <c r="V40"/>
  <c r="O44"/>
  <c r="N44"/>
  <c r="P44"/>
  <c r="Q44" s="1"/>
  <c r="R44" s="1"/>
  <c r="S44" s="1"/>
  <c r="V44"/>
  <c r="H59"/>
  <c r="I59" s="1"/>
  <c r="J59" s="1"/>
  <c r="CP59" s="1"/>
  <c r="O65"/>
  <c r="N65"/>
  <c r="P65"/>
  <c r="Q65" s="1"/>
  <c r="R65" s="1"/>
  <c r="S65" s="1"/>
  <c r="V65"/>
  <c r="O70"/>
  <c r="N70"/>
  <c r="P70"/>
  <c r="Q70" s="1"/>
  <c r="R70" s="1"/>
  <c r="S70" s="1"/>
  <c r="V70"/>
  <c r="O95"/>
  <c r="P95"/>
  <c r="N95"/>
  <c r="V95"/>
  <c r="O55"/>
  <c r="N55"/>
  <c r="P55"/>
  <c r="Q55" s="1"/>
  <c r="R55" s="1"/>
  <c r="S55" s="1"/>
  <c r="V55"/>
  <c r="H55"/>
  <c r="I55" s="1"/>
  <c r="J55" s="1"/>
  <c r="CP55" s="1"/>
  <c r="O71"/>
  <c r="N71"/>
  <c r="P71"/>
  <c r="Q71" s="1"/>
  <c r="R71" s="1"/>
  <c r="S71" s="1"/>
  <c r="V71"/>
  <c r="H71"/>
  <c r="I71" s="1"/>
  <c r="J71" s="1"/>
  <c r="CP71" s="1"/>
  <c r="H91"/>
  <c r="I91" s="1"/>
  <c r="J91" s="1"/>
  <c r="CP91" s="1"/>
  <c r="N96"/>
  <c r="P96"/>
  <c r="O96"/>
  <c r="P74"/>
  <c r="O74"/>
  <c r="N74"/>
  <c r="V74"/>
  <c r="H58"/>
  <c r="I58" s="1"/>
  <c r="J58" s="1"/>
  <c r="CP58" s="1"/>
  <c r="O58"/>
  <c r="N58"/>
  <c r="P58"/>
  <c r="Q58" s="1"/>
  <c r="R58" s="1"/>
  <c r="S58" s="1"/>
  <c r="V58"/>
  <c r="P37"/>
  <c r="O37"/>
  <c r="N37"/>
  <c r="V37"/>
  <c r="V93"/>
  <c r="AD93"/>
  <c r="P78"/>
  <c r="O78"/>
  <c r="N78"/>
  <c r="V76"/>
  <c r="AD76"/>
  <c r="V60"/>
  <c r="AD60"/>
  <c r="AV70"/>
  <c r="AV65"/>
  <c r="N92"/>
  <c r="P92"/>
  <c r="O92"/>
  <c r="V80"/>
  <c r="AD77"/>
  <c r="V77"/>
  <c r="V48"/>
  <c r="AD48"/>
  <c r="AM48" s="1"/>
  <c r="U7"/>
  <c r="M22" i="19" s="1"/>
  <c r="O66" s="1"/>
  <c r="T66" s="1"/>
  <c r="U66" s="1"/>
  <c r="AV67" i="16"/>
  <c r="AV98"/>
  <c r="V54"/>
  <c r="AE54" s="1"/>
  <c r="AV97"/>
  <c r="BZ46"/>
  <c r="CD46" s="1"/>
  <c r="CJ46"/>
  <c r="BZ44"/>
  <c r="CD44" s="1"/>
  <c r="CJ44"/>
  <c r="CJ21"/>
  <c r="CK21"/>
  <c r="CK20" i="20"/>
  <c r="CD20"/>
  <c r="CE20" s="1"/>
  <c r="CF20" s="1"/>
  <c r="CG20" s="1"/>
  <c r="CA20" s="1"/>
  <c r="CL20" s="1"/>
  <c r="CC31"/>
  <c r="CN31" s="1"/>
  <c r="CC25"/>
  <c r="CN25" s="1"/>
  <c r="BY56"/>
  <c r="CJ61" i="16"/>
  <c r="CK61"/>
  <c r="BY60" i="20"/>
  <c r="BY64"/>
  <c r="BY68"/>
  <c r="BY57"/>
  <c r="CE16"/>
  <c r="CF16" s="1"/>
  <c r="CG16" s="1"/>
  <c r="CA16" s="1"/>
  <c r="CL16" s="1"/>
  <c r="CM16"/>
  <c r="CM20"/>
  <c r="CD27"/>
  <c r="CK27"/>
  <c r="CD35"/>
  <c r="CK35"/>
  <c r="CD17"/>
  <c r="CK17"/>
  <c r="CD21"/>
  <c r="CE21" s="1"/>
  <c r="CF21" s="1"/>
  <c r="CG21" s="1"/>
  <c r="CA21" s="1"/>
  <c r="CL21" s="1"/>
  <c r="CK21"/>
  <c r="CK24"/>
  <c r="CD24"/>
  <c r="CK32"/>
  <c r="CD32"/>
  <c r="BY59"/>
  <c r="BY75"/>
  <c r="BY41"/>
  <c r="BY45"/>
  <c r="BY49"/>
  <c r="BY53"/>
  <c r="CD29"/>
  <c r="CK29"/>
  <c r="CD37"/>
  <c r="CK37"/>
  <c r="CM21"/>
  <c r="CC27"/>
  <c r="CN27" s="1"/>
  <c r="CB18"/>
  <c r="CB25"/>
  <c r="BZ61"/>
  <c r="CJ61"/>
  <c r="BZ65"/>
  <c r="CJ65"/>
  <c r="BZ69"/>
  <c r="CJ69"/>
  <c r="BZ73"/>
  <c r="CJ73"/>
  <c r="BZ77"/>
  <c r="CJ77"/>
  <c r="CM22" i="16"/>
  <c r="CK31" i="20"/>
  <c r="CE22"/>
  <c r="CF22" s="1"/>
  <c r="CG22" s="1"/>
  <c r="CA22" s="1"/>
  <c r="CL22" s="1"/>
  <c r="CM22"/>
  <c r="CK30"/>
  <c r="CD30"/>
  <c r="CD38"/>
  <c r="CD19"/>
  <c r="CK19"/>
  <c r="AM7"/>
  <c r="BY39"/>
  <c r="BY43"/>
  <c r="BY47"/>
  <c r="BY51"/>
  <c r="BY55"/>
  <c r="BY58"/>
  <c r="CD25"/>
  <c r="CK25"/>
  <c r="CD33"/>
  <c r="CK33"/>
  <c r="X7"/>
  <c r="CP21" i="16"/>
  <c r="CK40" i="20"/>
  <c r="CD40"/>
  <c r="CK48"/>
  <c r="CD48"/>
  <c r="CK26"/>
  <c r="CD26"/>
  <c r="CK34"/>
  <c r="CD34"/>
  <c r="CD23"/>
  <c r="CK23"/>
  <c r="CB23"/>
  <c r="CB17"/>
  <c r="CC24"/>
  <c r="CN24" s="1"/>
  <c r="CB19"/>
  <c r="K56" i="19" l="1"/>
  <c r="L56" s="1"/>
  <c r="L64"/>
  <c r="Q30" i="16"/>
  <c r="R30" s="1"/>
  <c r="S30" s="1"/>
  <c r="CC32"/>
  <c r="CN32" s="1"/>
  <c r="CB28"/>
  <c r="CC39"/>
  <c r="CN39" s="1"/>
  <c r="CC20"/>
  <c r="CN20" s="1"/>
  <c r="CC31"/>
  <c r="CN31" s="1"/>
  <c r="CC27"/>
  <c r="CN27" s="1"/>
  <c r="Z23"/>
  <c r="AA23" s="1"/>
  <c r="AB23" s="1"/>
  <c r="Z27"/>
  <c r="AA27" s="1"/>
  <c r="AB27" s="1"/>
  <c r="Z21"/>
  <c r="AA21" s="1"/>
  <c r="AB21" s="1"/>
  <c r="CB21"/>
  <c r="CB27"/>
  <c r="CE27" s="1"/>
  <c r="CF27" s="1"/>
  <c r="CC18"/>
  <c r="CN18" s="1"/>
  <c r="CD20"/>
  <c r="CE20" s="1"/>
  <c r="CF20" s="1"/>
  <c r="CG20" s="1"/>
  <c r="CA20" s="1"/>
  <c r="CL20" s="1"/>
  <c r="Q28"/>
  <c r="R28" s="1"/>
  <c r="S28" s="1"/>
  <c r="CB23"/>
  <c r="CE23" s="1"/>
  <c r="CF23" s="1"/>
  <c r="CG23" s="1"/>
  <c r="CA23" s="1"/>
  <c r="CL23" s="1"/>
  <c r="Y30"/>
  <c r="X30"/>
  <c r="W30"/>
  <c r="CC30" s="1"/>
  <c r="CN30" s="1"/>
  <c r="CC24"/>
  <c r="CN24" s="1"/>
  <c r="CO23"/>
  <c r="CO15"/>
  <c r="CO19"/>
  <c r="CO17"/>
  <c r="CO13"/>
  <c r="CO21"/>
  <c r="CO22"/>
  <c r="CO14"/>
  <c r="CO16"/>
  <c r="CE18"/>
  <c r="CF18" s="1"/>
  <c r="CG18" s="1"/>
  <c r="CA18" s="1"/>
  <c r="CL18" s="1"/>
  <c r="CM18"/>
  <c r="CO20"/>
  <c r="E7"/>
  <c r="L10" i="19" s="1"/>
  <c r="CO18" i="16"/>
  <c r="CO12"/>
  <c r="CM16"/>
  <c r="CE16"/>
  <c r="CF16" s="1"/>
  <c r="CG16" s="1"/>
  <c r="CA16" s="1"/>
  <c r="CL16" s="1"/>
  <c r="CM12"/>
  <c r="CE12"/>
  <c r="CF12" s="1"/>
  <c r="CG12" s="1"/>
  <c r="CA12" s="1"/>
  <c r="CL12" s="1"/>
  <c r="CM20"/>
  <c r="CM14"/>
  <c r="CE14"/>
  <c r="CF14" s="1"/>
  <c r="CG14" s="1"/>
  <c r="CA14" s="1"/>
  <c r="CL14" s="1"/>
  <c r="Q60"/>
  <c r="R60" s="1"/>
  <c r="S60" s="1"/>
  <c r="CD36" i="20"/>
  <c r="CD50"/>
  <c r="CD28"/>
  <c r="CK42"/>
  <c r="W7"/>
  <c r="S7"/>
  <c r="CE24"/>
  <c r="CF24" s="1"/>
  <c r="CG24" s="1"/>
  <c r="CA24" s="1"/>
  <c r="CL24" s="1"/>
  <c r="CB38"/>
  <c r="CM38" s="1"/>
  <c r="Z59"/>
  <c r="AA59" s="1"/>
  <c r="AB59" s="1"/>
  <c r="Z86"/>
  <c r="AA86" s="1"/>
  <c r="AB86" s="1"/>
  <c r="AI93"/>
  <c r="AJ93" s="1"/>
  <c r="AK93" s="1"/>
  <c r="Z78"/>
  <c r="AA78" s="1"/>
  <c r="AB78" s="1"/>
  <c r="Z73"/>
  <c r="AA73" s="1"/>
  <c r="AB73" s="1"/>
  <c r="AI95"/>
  <c r="AJ95" s="1"/>
  <c r="AK95" s="1"/>
  <c r="AI87"/>
  <c r="AJ87" s="1"/>
  <c r="AK87" s="1"/>
  <c r="AI79"/>
  <c r="AJ79" s="1"/>
  <c r="AK79" s="1"/>
  <c r="AI30"/>
  <c r="AJ30" s="1"/>
  <c r="AK30" s="1"/>
  <c r="CB30"/>
  <c r="CM30" s="1"/>
  <c r="AW67"/>
  <c r="AY67" s="1"/>
  <c r="AW59"/>
  <c r="AY59" s="1"/>
  <c r="AW66"/>
  <c r="AX66" s="1"/>
  <c r="Z57"/>
  <c r="AA57" s="1"/>
  <c r="AB57" s="1"/>
  <c r="Z41"/>
  <c r="AA41" s="1"/>
  <c r="AB41" s="1"/>
  <c r="AI74"/>
  <c r="AJ74" s="1"/>
  <c r="AK74" s="1"/>
  <c r="Z93"/>
  <c r="AA93" s="1"/>
  <c r="AB93" s="1"/>
  <c r="AW62"/>
  <c r="AY62" s="1"/>
  <c r="Z98"/>
  <c r="AA98" s="1"/>
  <c r="AB98" s="1"/>
  <c r="Z82"/>
  <c r="AA82" s="1"/>
  <c r="AB82" s="1"/>
  <c r="AI89"/>
  <c r="AJ89" s="1"/>
  <c r="AK89" s="1"/>
  <c r="AP51"/>
  <c r="AO51"/>
  <c r="CC51" s="1"/>
  <c r="CN51" s="1"/>
  <c r="AQ51"/>
  <c r="AZ66"/>
  <c r="AP58"/>
  <c r="CB58" s="1"/>
  <c r="AO58"/>
  <c r="CC58" s="1"/>
  <c r="CN58" s="1"/>
  <c r="AQ58"/>
  <c r="AP42"/>
  <c r="CB42" s="1"/>
  <c r="AO42"/>
  <c r="CC42" s="1"/>
  <c r="CN42" s="1"/>
  <c r="AQ42"/>
  <c r="AG53"/>
  <c r="AF53"/>
  <c r="AH53"/>
  <c r="AI53" s="1"/>
  <c r="AJ53" s="1"/>
  <c r="AK53" s="1"/>
  <c r="AN53"/>
  <c r="AH94"/>
  <c r="AG94"/>
  <c r="AF94"/>
  <c r="AH86"/>
  <c r="AG86"/>
  <c r="AF86"/>
  <c r="AF72"/>
  <c r="AH72"/>
  <c r="AG72"/>
  <c r="AP75"/>
  <c r="AQ75"/>
  <c r="AO75"/>
  <c r="BE92"/>
  <c r="AW92"/>
  <c r="AF88"/>
  <c r="AH88"/>
  <c r="AG88"/>
  <c r="AO84"/>
  <c r="AP84"/>
  <c r="AQ84"/>
  <c r="AG70"/>
  <c r="AF70"/>
  <c r="AH70"/>
  <c r="AI70" s="1"/>
  <c r="AJ70" s="1"/>
  <c r="AK70" s="1"/>
  <c r="AP71"/>
  <c r="AO71"/>
  <c r="AQ71"/>
  <c r="AH26"/>
  <c r="AG26"/>
  <c r="CB26" s="1"/>
  <c r="CM26" s="1"/>
  <c r="AF26"/>
  <c r="CC26" s="1"/>
  <c r="CN26" s="1"/>
  <c r="BZ52"/>
  <c r="CJ52"/>
  <c r="AQ39"/>
  <c r="AO39"/>
  <c r="CC39" s="1"/>
  <c r="CN39" s="1"/>
  <c r="AP39"/>
  <c r="AR39" s="1"/>
  <c r="AS39" s="1"/>
  <c r="AT39" s="1"/>
  <c r="AP63"/>
  <c r="AO63"/>
  <c r="AQ63"/>
  <c r="AP60"/>
  <c r="AO60"/>
  <c r="AQ60"/>
  <c r="BZ44"/>
  <c r="CJ44"/>
  <c r="CJ54"/>
  <c r="BZ54"/>
  <c r="CJ46"/>
  <c r="BZ46"/>
  <c r="AO76"/>
  <c r="AQ76"/>
  <c r="AP76"/>
  <c r="BE93"/>
  <c r="BY93" s="1"/>
  <c r="AW93"/>
  <c r="AP85"/>
  <c r="AQ85"/>
  <c r="AO85"/>
  <c r="AG57"/>
  <c r="AF57"/>
  <c r="AH57"/>
  <c r="AI57" s="1"/>
  <c r="AJ57" s="1"/>
  <c r="AK57" s="1"/>
  <c r="AN57"/>
  <c r="AG41"/>
  <c r="AF41"/>
  <c r="AH41"/>
  <c r="AI41" s="1"/>
  <c r="AJ41" s="1"/>
  <c r="AK41" s="1"/>
  <c r="AN41"/>
  <c r="Z96"/>
  <c r="AA96" s="1"/>
  <c r="AB96" s="1"/>
  <c r="Z80"/>
  <c r="AA80" s="1"/>
  <c r="AB80" s="1"/>
  <c r="AP99"/>
  <c r="AQ99"/>
  <c r="AO99"/>
  <c r="AP95"/>
  <c r="AQ95"/>
  <c r="AO95"/>
  <c r="AP91"/>
  <c r="AQ91"/>
  <c r="AO91"/>
  <c r="AP87"/>
  <c r="AQ87"/>
  <c r="AO87"/>
  <c r="AP83"/>
  <c r="AQ83"/>
  <c r="AO83"/>
  <c r="AP79"/>
  <c r="AQ79"/>
  <c r="AO79"/>
  <c r="AG77"/>
  <c r="AH77"/>
  <c r="AF77"/>
  <c r="AN77"/>
  <c r="AG69"/>
  <c r="AF69"/>
  <c r="AH69"/>
  <c r="AI69" s="1"/>
  <c r="AJ69" s="1"/>
  <c r="AK69" s="1"/>
  <c r="AN69"/>
  <c r="AO98"/>
  <c r="AP98"/>
  <c r="AQ98"/>
  <c r="AN94"/>
  <c r="AO90"/>
  <c r="AQ90"/>
  <c r="AP90"/>
  <c r="AN86"/>
  <c r="AO82"/>
  <c r="AP82"/>
  <c r="AQ82"/>
  <c r="AN72"/>
  <c r="AW72" s="1"/>
  <c r="AI36"/>
  <c r="AJ36" s="1"/>
  <c r="AK36" s="1"/>
  <c r="AH34"/>
  <c r="AG34"/>
  <c r="AF34"/>
  <c r="CC34" s="1"/>
  <c r="CN34" s="1"/>
  <c r="AQ96"/>
  <c r="AP96"/>
  <c r="AO96"/>
  <c r="BE88"/>
  <c r="AF84"/>
  <c r="AH84"/>
  <c r="AG84"/>
  <c r="AQ80"/>
  <c r="AP80"/>
  <c r="AO80"/>
  <c r="AN70"/>
  <c r="AW70" s="1"/>
  <c r="AI39"/>
  <c r="AJ39" s="1"/>
  <c r="AK39" s="1"/>
  <c r="AP68"/>
  <c r="AO68"/>
  <c r="AQ68"/>
  <c r="BE97"/>
  <c r="AW97"/>
  <c r="AP89"/>
  <c r="AQ89"/>
  <c r="AO89"/>
  <c r="BE81"/>
  <c r="AW81"/>
  <c r="AI35"/>
  <c r="AJ35" s="1"/>
  <c r="AK35" s="1"/>
  <c r="AH78"/>
  <c r="AG78"/>
  <c r="AF78"/>
  <c r="AN78"/>
  <c r="AG73"/>
  <c r="AH73"/>
  <c r="AF73"/>
  <c r="AN73"/>
  <c r="Z92"/>
  <c r="AA92" s="1"/>
  <c r="AB92" s="1"/>
  <c r="AO74"/>
  <c r="AQ74"/>
  <c r="AP74"/>
  <c r="CB36"/>
  <c r="CM36" s="1"/>
  <c r="AE7"/>
  <c r="AP67"/>
  <c r="AO67"/>
  <c r="AQ67"/>
  <c r="AP59"/>
  <c r="AO59"/>
  <c r="AQ59"/>
  <c r="AP43"/>
  <c r="AO43"/>
  <c r="AQ43"/>
  <c r="AP66"/>
  <c r="AO66"/>
  <c r="AQ66"/>
  <c r="AP50"/>
  <c r="CB50" s="1"/>
  <c r="CM50" s="1"/>
  <c r="AO50"/>
  <c r="CC50" s="1"/>
  <c r="CN50" s="1"/>
  <c r="AQ50"/>
  <c r="AH37"/>
  <c r="AF37"/>
  <c r="CC37" s="1"/>
  <c r="CN37" s="1"/>
  <c r="AG37"/>
  <c r="AI37" s="1"/>
  <c r="AJ37" s="1"/>
  <c r="AK37" s="1"/>
  <c r="AH98"/>
  <c r="AG98"/>
  <c r="AF98"/>
  <c r="AH90"/>
  <c r="AG90"/>
  <c r="AF90"/>
  <c r="AH82"/>
  <c r="AG82"/>
  <c r="AF82"/>
  <c r="AG28"/>
  <c r="AF28"/>
  <c r="CC28" s="1"/>
  <c r="CN28" s="1"/>
  <c r="AH28"/>
  <c r="Z85"/>
  <c r="AA85" s="1"/>
  <c r="AB85" s="1"/>
  <c r="AW75"/>
  <c r="AG64"/>
  <c r="AF64"/>
  <c r="AH64"/>
  <c r="AI64" s="1"/>
  <c r="AJ64" s="1"/>
  <c r="AK64" s="1"/>
  <c r="AN64"/>
  <c r="AG56"/>
  <c r="AF56"/>
  <c r="AH56"/>
  <c r="AI56" s="1"/>
  <c r="AJ56" s="1"/>
  <c r="AK56" s="1"/>
  <c r="AN56"/>
  <c r="AG48"/>
  <c r="AF48"/>
  <c r="AH48"/>
  <c r="AI48" s="1"/>
  <c r="AJ48" s="1"/>
  <c r="AK48" s="1"/>
  <c r="AN48"/>
  <c r="AG40"/>
  <c r="AF40"/>
  <c r="AH40"/>
  <c r="AN40"/>
  <c r="AG32"/>
  <c r="CB32" s="1"/>
  <c r="AF32"/>
  <c r="CC32" s="1"/>
  <c r="CN32" s="1"/>
  <c r="AH32"/>
  <c r="AF96"/>
  <c r="AH96"/>
  <c r="AG96"/>
  <c r="AO92"/>
  <c r="AQ92"/>
  <c r="AP92"/>
  <c r="BE84"/>
  <c r="AW84"/>
  <c r="AF80"/>
  <c r="AH80"/>
  <c r="AG80"/>
  <c r="AW71"/>
  <c r="AP55"/>
  <c r="AO55"/>
  <c r="AQ55"/>
  <c r="AP52"/>
  <c r="AO52"/>
  <c r="CC52" s="1"/>
  <c r="CN52" s="1"/>
  <c r="AQ52"/>
  <c r="AW63"/>
  <c r="AW60"/>
  <c r="AP47"/>
  <c r="AO47"/>
  <c r="CC47" s="1"/>
  <c r="CN47" s="1"/>
  <c r="AQ47"/>
  <c r="AP44"/>
  <c r="AO44"/>
  <c r="CC44" s="1"/>
  <c r="CN44" s="1"/>
  <c r="AQ44"/>
  <c r="AP62"/>
  <c r="AO62"/>
  <c r="AQ62"/>
  <c r="AP54"/>
  <c r="CB54" s="1"/>
  <c r="CM54" s="1"/>
  <c r="AO54"/>
  <c r="CC54" s="1"/>
  <c r="CN54" s="1"/>
  <c r="AQ54"/>
  <c r="AP46"/>
  <c r="AO46"/>
  <c r="CC46" s="1"/>
  <c r="CN46" s="1"/>
  <c r="AQ46"/>
  <c r="Z90"/>
  <c r="AA90" s="1"/>
  <c r="AB90" s="1"/>
  <c r="AW76"/>
  <c r="AI97"/>
  <c r="AJ97" s="1"/>
  <c r="AK97" s="1"/>
  <c r="AP93"/>
  <c r="AQ93"/>
  <c r="AO93"/>
  <c r="BE85"/>
  <c r="AW85"/>
  <c r="AI81"/>
  <c r="AJ81" s="1"/>
  <c r="AK81" s="1"/>
  <c r="Z75"/>
  <c r="AA75" s="1"/>
  <c r="AB75" s="1"/>
  <c r="AG65"/>
  <c r="AF65"/>
  <c r="AH65"/>
  <c r="AI65" s="1"/>
  <c r="AJ65" s="1"/>
  <c r="AK65" s="1"/>
  <c r="AN65"/>
  <c r="Z65"/>
  <c r="AA65" s="1"/>
  <c r="AB65" s="1"/>
  <c r="AG49"/>
  <c r="AF49"/>
  <c r="AH49"/>
  <c r="AI49" s="1"/>
  <c r="AJ49" s="1"/>
  <c r="AK49" s="1"/>
  <c r="AN49"/>
  <c r="Z49"/>
  <c r="AA49" s="1"/>
  <c r="AB49" s="1"/>
  <c r="AH33"/>
  <c r="AG33"/>
  <c r="AF33"/>
  <c r="CC33" s="1"/>
  <c r="CN33" s="1"/>
  <c r="Z33"/>
  <c r="AA33" s="1"/>
  <c r="AB33" s="1"/>
  <c r="Z88"/>
  <c r="AA88" s="1"/>
  <c r="AB88" s="1"/>
  <c r="BE99"/>
  <c r="AW99"/>
  <c r="BE95"/>
  <c r="AW95"/>
  <c r="BE91"/>
  <c r="AW91"/>
  <c r="BE87"/>
  <c r="AW87"/>
  <c r="BE83"/>
  <c r="AW83"/>
  <c r="AW79"/>
  <c r="BE79"/>
  <c r="AG59"/>
  <c r="AF59"/>
  <c r="AH59"/>
  <c r="AI59" s="1"/>
  <c r="AJ59" s="1"/>
  <c r="AK59" s="1"/>
  <c r="AG43"/>
  <c r="AF43"/>
  <c r="CC43" s="1"/>
  <c r="CN43" s="1"/>
  <c r="AH43"/>
  <c r="AI43" s="1"/>
  <c r="AJ43" s="1"/>
  <c r="AK43" s="1"/>
  <c r="BE98"/>
  <c r="AW98"/>
  <c r="BE94"/>
  <c r="BE90"/>
  <c r="AW90"/>
  <c r="BE86"/>
  <c r="AW82"/>
  <c r="BE82"/>
  <c r="AI75"/>
  <c r="AJ75" s="1"/>
  <c r="AK75" s="1"/>
  <c r="BE96"/>
  <c r="AW96"/>
  <c r="AF92"/>
  <c r="AH92"/>
  <c r="AG92"/>
  <c r="AN88"/>
  <c r="BE80"/>
  <c r="AW80"/>
  <c r="Z43"/>
  <c r="AA43" s="1"/>
  <c r="AB43" s="1"/>
  <c r="AG61"/>
  <c r="AF61"/>
  <c r="AH61"/>
  <c r="AI61" s="1"/>
  <c r="AJ61" s="1"/>
  <c r="AK61" s="1"/>
  <c r="AN61"/>
  <c r="AG45"/>
  <c r="AF45"/>
  <c r="AH45"/>
  <c r="AI45" s="1"/>
  <c r="AJ45" s="1"/>
  <c r="AK45" s="1"/>
  <c r="AN45"/>
  <c r="Z94"/>
  <c r="AA94" s="1"/>
  <c r="AB94" s="1"/>
  <c r="AI76"/>
  <c r="AJ76" s="1"/>
  <c r="AK76" s="1"/>
  <c r="AW68"/>
  <c r="AP97"/>
  <c r="AQ97"/>
  <c r="AO97"/>
  <c r="BE89"/>
  <c r="AW89"/>
  <c r="AI85"/>
  <c r="AJ85" s="1"/>
  <c r="AK85" s="1"/>
  <c r="AP81"/>
  <c r="AQ81"/>
  <c r="AO81"/>
  <c r="Z84"/>
  <c r="AA84" s="1"/>
  <c r="AB84" s="1"/>
  <c r="AW74"/>
  <c r="Z70"/>
  <c r="AA70" s="1"/>
  <c r="AB70" s="1"/>
  <c r="AI99"/>
  <c r="AJ99" s="1"/>
  <c r="AK99" s="1"/>
  <c r="AI91"/>
  <c r="AJ91" s="1"/>
  <c r="AK91" s="1"/>
  <c r="AI83"/>
  <c r="AJ83" s="1"/>
  <c r="AK83" s="1"/>
  <c r="AI27"/>
  <c r="AJ27" s="1"/>
  <c r="AK27" s="1"/>
  <c r="CB52"/>
  <c r="CB31"/>
  <c r="CE31" s="1"/>
  <c r="CF31" s="1"/>
  <c r="CG31" s="1"/>
  <c r="CA31" s="1"/>
  <c r="CL31" s="1"/>
  <c r="CB44"/>
  <c r="CM44" s="1"/>
  <c r="CK49" i="16"/>
  <c r="CE31"/>
  <c r="CF31" s="1"/>
  <c r="CM31"/>
  <c r="CO90"/>
  <c r="CO33"/>
  <c r="CO41"/>
  <c r="CO31"/>
  <c r="CO27"/>
  <c r="CO28"/>
  <c r="CO26"/>
  <c r="CO64"/>
  <c r="CO60"/>
  <c r="CO99"/>
  <c r="CO30"/>
  <c r="CO58"/>
  <c r="CO74"/>
  <c r="CO43"/>
  <c r="CO84"/>
  <c r="CO65"/>
  <c r="CO40"/>
  <c r="CO93"/>
  <c r="CO82"/>
  <c r="CO73"/>
  <c r="CO42"/>
  <c r="CO34"/>
  <c r="CO56"/>
  <c r="CO52"/>
  <c r="CO83"/>
  <c r="CO29"/>
  <c r="CO85"/>
  <c r="CO55"/>
  <c r="CO75"/>
  <c r="CO54"/>
  <c r="CO44"/>
  <c r="CO77"/>
  <c r="CO45"/>
  <c r="CO61"/>
  <c r="CO79"/>
  <c r="CO98"/>
  <c r="CO81"/>
  <c r="CO62"/>
  <c r="CO76"/>
  <c r="CO47"/>
  <c r="CO89"/>
  <c r="CO24"/>
  <c r="CO48"/>
  <c r="CO87"/>
  <c r="CO78"/>
  <c r="CO25"/>
  <c r="CO50"/>
  <c r="CO66"/>
  <c r="CO91"/>
  <c r="CO95"/>
  <c r="CO70"/>
  <c r="CO49"/>
  <c r="CO80"/>
  <c r="CO97"/>
  <c r="CO63"/>
  <c r="CO51"/>
  <c r="CO38"/>
  <c r="CO32"/>
  <c r="CO72"/>
  <c r="CO68"/>
  <c r="CO94"/>
  <c r="CO37"/>
  <c r="CO71"/>
  <c r="CO35"/>
  <c r="CO59"/>
  <c r="CO36"/>
  <c r="CO96"/>
  <c r="CO53"/>
  <c r="CO69"/>
  <c r="CO39"/>
  <c r="CO86"/>
  <c r="CO67"/>
  <c r="CO46"/>
  <c r="CO88"/>
  <c r="CO57"/>
  <c r="CO92"/>
  <c r="J19" i="19"/>
  <c r="M65" s="1"/>
  <c r="O19"/>
  <c r="L66" s="1"/>
  <c r="G29"/>
  <c r="J68" s="1"/>
  <c r="CE29" i="16"/>
  <c r="CF29" s="1"/>
  <c r="Y39"/>
  <c r="X39"/>
  <c r="Q32"/>
  <c r="R32" s="1"/>
  <c r="S32" s="1"/>
  <c r="CB32"/>
  <c r="CE32" s="1"/>
  <c r="CF32" s="1"/>
  <c r="CG32" s="1"/>
  <c r="CA32" s="1"/>
  <c r="CL32" s="1"/>
  <c r="Q24"/>
  <c r="R24" s="1"/>
  <c r="S24" s="1"/>
  <c r="CB24"/>
  <c r="Q31"/>
  <c r="R31" s="1"/>
  <c r="S31" s="1"/>
  <c r="CD47"/>
  <c r="N7"/>
  <c r="K22" i="19" s="1"/>
  <c r="S65" s="1"/>
  <c r="CM26" i="16"/>
  <c r="CK40"/>
  <c r="CG25"/>
  <c r="CA25" s="1"/>
  <c r="CL25" s="1"/>
  <c r="CG31"/>
  <c r="CA31" s="1"/>
  <c r="CL31" s="1"/>
  <c r="CG29"/>
  <c r="CA29" s="1"/>
  <c r="CL29" s="1"/>
  <c r="CG33"/>
  <c r="CA33" s="1"/>
  <c r="CG26"/>
  <c r="CA26" s="1"/>
  <c r="CL26" s="1"/>
  <c r="CG27"/>
  <c r="CA27" s="1"/>
  <c r="CL27" s="1"/>
  <c r="AF42"/>
  <c r="AH42"/>
  <c r="AG42"/>
  <c r="AG43"/>
  <c r="AF43"/>
  <c r="AH43"/>
  <c r="AI43" s="1"/>
  <c r="AJ43" s="1"/>
  <c r="AK43" s="1"/>
  <c r="CE41"/>
  <c r="CF41" s="1"/>
  <c r="CG41" s="1"/>
  <c r="CK41"/>
  <c r="Q19" i="19"/>
  <c r="N66" s="1"/>
  <c r="O7" i="16"/>
  <c r="I22" i="19" s="1"/>
  <c r="I16" s="1"/>
  <c r="CK45" i="16"/>
  <c r="CK51"/>
  <c r="Q99"/>
  <c r="R99" s="1"/>
  <c r="S99" s="1"/>
  <c r="J7"/>
  <c r="K10" i="19" s="1"/>
  <c r="Q92" i="16"/>
  <c r="R92" s="1"/>
  <c r="S92" s="1"/>
  <c r="AE52"/>
  <c r="AG52" s="1"/>
  <c r="Q88"/>
  <c r="R88" s="1"/>
  <c r="S88" s="1"/>
  <c r="Q97"/>
  <c r="R97" s="1"/>
  <c r="S97" s="1"/>
  <c r="Q76"/>
  <c r="R76" s="1"/>
  <c r="S76" s="1"/>
  <c r="Q94"/>
  <c r="R94" s="1"/>
  <c r="S94" s="1"/>
  <c r="Q87"/>
  <c r="R87" s="1"/>
  <c r="S87" s="1"/>
  <c r="Q86"/>
  <c r="R86" s="1"/>
  <c r="S86" s="1"/>
  <c r="Q38"/>
  <c r="R38" s="1"/>
  <c r="S38" s="1"/>
  <c r="Q74"/>
  <c r="R74" s="1"/>
  <c r="S74" s="1"/>
  <c r="Q83"/>
  <c r="R83" s="1"/>
  <c r="S83" s="1"/>
  <c r="Q73"/>
  <c r="R73" s="1"/>
  <c r="S73" s="1"/>
  <c r="CK63"/>
  <c r="CK57"/>
  <c r="Q85"/>
  <c r="R85" s="1"/>
  <c r="S85" s="1"/>
  <c r="Q91"/>
  <c r="R91" s="1"/>
  <c r="S91" s="1"/>
  <c r="CK53"/>
  <c r="CK44"/>
  <c r="CK46"/>
  <c r="BE97"/>
  <c r="BZ54"/>
  <c r="CD54" s="1"/>
  <c r="CJ54"/>
  <c r="BY67"/>
  <c r="X48"/>
  <c r="W48"/>
  <c r="Y48"/>
  <c r="Z48" s="1"/>
  <c r="AA48" s="1"/>
  <c r="AB48" s="1"/>
  <c r="AE77"/>
  <c r="AM77"/>
  <c r="BY65"/>
  <c r="BY70"/>
  <c r="AE60"/>
  <c r="AM60"/>
  <c r="AE76"/>
  <c r="AM76"/>
  <c r="X93"/>
  <c r="Y93"/>
  <c r="W93"/>
  <c r="X58"/>
  <c r="W58"/>
  <c r="Y58"/>
  <c r="Z58" s="1"/>
  <c r="AA58" s="1"/>
  <c r="AB58" s="1"/>
  <c r="AE58"/>
  <c r="W74"/>
  <c r="X74"/>
  <c r="Y74"/>
  <c r="AE74"/>
  <c r="X71"/>
  <c r="W71"/>
  <c r="Y71"/>
  <c r="Z71" s="1"/>
  <c r="AA71" s="1"/>
  <c r="AB71" s="1"/>
  <c r="AE71"/>
  <c r="X55"/>
  <c r="W55"/>
  <c r="Y55"/>
  <c r="Z55" s="1"/>
  <c r="AA55" s="1"/>
  <c r="AB55" s="1"/>
  <c r="AE55"/>
  <c r="X95"/>
  <c r="Y95"/>
  <c r="W95"/>
  <c r="AE95"/>
  <c r="X40"/>
  <c r="CB40" s="1"/>
  <c r="CE40" s="1"/>
  <c r="CF40" s="1"/>
  <c r="CG40" s="1"/>
  <c r="W40"/>
  <c r="CC40" s="1"/>
  <c r="CN40" s="1"/>
  <c r="Y40"/>
  <c r="BZ58"/>
  <c r="CD58" s="1"/>
  <c r="CJ58"/>
  <c r="BY66"/>
  <c r="BY69"/>
  <c r="BZ73"/>
  <c r="CD73" s="1"/>
  <c r="CJ73"/>
  <c r="X64"/>
  <c r="W64"/>
  <c r="Y64"/>
  <c r="Z64" s="1"/>
  <c r="AA64" s="1"/>
  <c r="AB64" s="1"/>
  <c r="Y72"/>
  <c r="X72"/>
  <c r="W72"/>
  <c r="AE89"/>
  <c r="AM89"/>
  <c r="Y94"/>
  <c r="X94"/>
  <c r="W94"/>
  <c r="X87"/>
  <c r="Y87"/>
  <c r="W87"/>
  <c r="X53"/>
  <c r="W53"/>
  <c r="Y53"/>
  <c r="Z53" s="1"/>
  <c r="AA53" s="1"/>
  <c r="AB53" s="1"/>
  <c r="AE53"/>
  <c r="AN53" s="1"/>
  <c r="X69"/>
  <c r="W69"/>
  <c r="Y69"/>
  <c r="Z69" s="1"/>
  <c r="AA69" s="1"/>
  <c r="AB69" s="1"/>
  <c r="AE69"/>
  <c r="X79"/>
  <c r="Y79"/>
  <c r="W79"/>
  <c r="AE79"/>
  <c r="CK39"/>
  <c r="X81"/>
  <c r="Y81"/>
  <c r="W81"/>
  <c r="AE81"/>
  <c r="X67"/>
  <c r="W67"/>
  <c r="Y67"/>
  <c r="Z67" s="1"/>
  <c r="AA67" s="1"/>
  <c r="AB67" s="1"/>
  <c r="AE67"/>
  <c r="X62"/>
  <c r="W62"/>
  <c r="Y62"/>
  <c r="Z62" s="1"/>
  <c r="AA62" s="1"/>
  <c r="AB62" s="1"/>
  <c r="AE62"/>
  <c r="X57"/>
  <c r="W57"/>
  <c r="Y57"/>
  <c r="Z57" s="1"/>
  <c r="AA57" s="1"/>
  <c r="AB57" s="1"/>
  <c r="AE57"/>
  <c r="X51"/>
  <c r="W51"/>
  <c r="Y51"/>
  <c r="Z51" s="1"/>
  <c r="AA51" s="1"/>
  <c r="AB51" s="1"/>
  <c r="AE51"/>
  <c r="AN51" s="1"/>
  <c r="X42"/>
  <c r="W42"/>
  <c r="Y42"/>
  <c r="Z42" s="1"/>
  <c r="AA42" s="1"/>
  <c r="AB42" s="1"/>
  <c r="AG54"/>
  <c r="AH54"/>
  <c r="AF54"/>
  <c r="BE74"/>
  <c r="BY74" s="1"/>
  <c r="BE82"/>
  <c r="BY82" s="1"/>
  <c r="BE84"/>
  <c r="BY84" s="1"/>
  <c r="AV80"/>
  <c r="Y92"/>
  <c r="X92"/>
  <c r="W92"/>
  <c r="BE95"/>
  <c r="BN95" s="1"/>
  <c r="AM78"/>
  <c r="AE78"/>
  <c r="X66"/>
  <c r="W66"/>
  <c r="Y66"/>
  <c r="Z66" s="1"/>
  <c r="AA66" s="1"/>
  <c r="AB66" s="1"/>
  <c r="AE66"/>
  <c r="AE96"/>
  <c r="AM96"/>
  <c r="CK55"/>
  <c r="Q35"/>
  <c r="R35" s="1"/>
  <c r="S35" s="1"/>
  <c r="Y84"/>
  <c r="X84"/>
  <c r="W84"/>
  <c r="AE84"/>
  <c r="X75"/>
  <c r="Y75"/>
  <c r="W75"/>
  <c r="AE75"/>
  <c r="X59"/>
  <c r="W59"/>
  <c r="Y59"/>
  <c r="Z59" s="1"/>
  <c r="AA59" s="1"/>
  <c r="AB59" s="1"/>
  <c r="AE59"/>
  <c r="X36"/>
  <c r="W36"/>
  <c r="CC36" s="1"/>
  <c r="CN36" s="1"/>
  <c r="Y36"/>
  <c r="BY71"/>
  <c r="AM56"/>
  <c r="BY56" s="1"/>
  <c r="AE56"/>
  <c r="X83"/>
  <c r="Y83"/>
  <c r="W83"/>
  <c r="Q89"/>
  <c r="R89" s="1"/>
  <c r="S89" s="1"/>
  <c r="AE68"/>
  <c r="AM68"/>
  <c r="X45"/>
  <c r="W45"/>
  <c r="Y45"/>
  <c r="Z45" s="1"/>
  <c r="AA45" s="1"/>
  <c r="AB45" s="1"/>
  <c r="AE45"/>
  <c r="AN45" s="1"/>
  <c r="AE90"/>
  <c r="AM90"/>
  <c r="Y86"/>
  <c r="X86"/>
  <c r="W86"/>
  <c r="AE86"/>
  <c r="Y38"/>
  <c r="X38"/>
  <c r="W38"/>
  <c r="CC38" s="1"/>
  <c r="CN38" s="1"/>
  <c r="AE99"/>
  <c r="AM99"/>
  <c r="X54"/>
  <c r="W54"/>
  <c r="Y54"/>
  <c r="BE98"/>
  <c r="AE48"/>
  <c r="AN48" s="1"/>
  <c r="AD7"/>
  <c r="S22" i="19" s="1"/>
  <c r="O67" s="1"/>
  <c r="T67" s="1"/>
  <c r="U67" s="1"/>
  <c r="BY48" i="16"/>
  <c r="X77"/>
  <c r="Y77"/>
  <c r="W77"/>
  <c r="Y80"/>
  <c r="X80"/>
  <c r="W80"/>
  <c r="X60"/>
  <c r="W60"/>
  <c r="Y60"/>
  <c r="Y76"/>
  <c r="X76"/>
  <c r="W76"/>
  <c r="Q78"/>
  <c r="R78" s="1"/>
  <c r="S78" s="1"/>
  <c r="AE93"/>
  <c r="AM93"/>
  <c r="X37"/>
  <c r="W37"/>
  <c r="Y37"/>
  <c r="Q37"/>
  <c r="R37" s="1"/>
  <c r="S37" s="1"/>
  <c r="Q96"/>
  <c r="R96" s="1"/>
  <c r="S96" s="1"/>
  <c r="Q95"/>
  <c r="R95" s="1"/>
  <c r="S95" s="1"/>
  <c r="X70"/>
  <c r="W70"/>
  <c r="Y70"/>
  <c r="Z70" s="1"/>
  <c r="AA70" s="1"/>
  <c r="AB70" s="1"/>
  <c r="AE70"/>
  <c r="X65"/>
  <c r="W65"/>
  <c r="Y65"/>
  <c r="Z65" s="1"/>
  <c r="AA65" s="1"/>
  <c r="AB65" s="1"/>
  <c r="AE65"/>
  <c r="X44"/>
  <c r="W44"/>
  <c r="Y44"/>
  <c r="Z44" s="1"/>
  <c r="AA44" s="1"/>
  <c r="AB44" s="1"/>
  <c r="AE44"/>
  <c r="Q40"/>
  <c r="R40" s="1"/>
  <c r="S40" s="1"/>
  <c r="CK50"/>
  <c r="BE91"/>
  <c r="BN91" s="1"/>
  <c r="BZ62"/>
  <c r="CD62" s="1"/>
  <c r="CJ62"/>
  <c r="AM64"/>
  <c r="AE64"/>
  <c r="AE72"/>
  <c r="AM72"/>
  <c r="Q80"/>
  <c r="R80" s="1"/>
  <c r="S80" s="1"/>
  <c r="X89"/>
  <c r="Y89"/>
  <c r="W89"/>
  <c r="AE94"/>
  <c r="AM94"/>
  <c r="BY52"/>
  <c r="X52"/>
  <c r="W52"/>
  <c r="Y52"/>
  <c r="Z52" s="1"/>
  <c r="AA52" s="1"/>
  <c r="AB52" s="1"/>
  <c r="AE87"/>
  <c r="AM87"/>
  <c r="X61"/>
  <c r="W61"/>
  <c r="Y61"/>
  <c r="Z61" s="1"/>
  <c r="AA61" s="1"/>
  <c r="AB61" s="1"/>
  <c r="AE61"/>
  <c r="Q79"/>
  <c r="R79" s="1"/>
  <c r="S79" s="1"/>
  <c r="Y88"/>
  <c r="X88"/>
  <c r="W88"/>
  <c r="AE88"/>
  <c r="Q90"/>
  <c r="R90" s="1"/>
  <c r="S90" s="1"/>
  <c r="X97"/>
  <c r="Y97"/>
  <c r="W97"/>
  <c r="AE97"/>
  <c r="X63"/>
  <c r="W63"/>
  <c r="Y63"/>
  <c r="AE63"/>
  <c r="Y98"/>
  <c r="X98"/>
  <c r="W98"/>
  <c r="AE98"/>
  <c r="Q98"/>
  <c r="R98" s="1"/>
  <c r="S98" s="1"/>
  <c r="Q81"/>
  <c r="R81" s="1"/>
  <c r="S81" s="1"/>
  <c r="X73"/>
  <c r="Y73"/>
  <c r="W73"/>
  <c r="AE73"/>
  <c r="Y34"/>
  <c r="W34"/>
  <c r="CC34" s="1"/>
  <c r="CN34" s="1"/>
  <c r="X34"/>
  <c r="Z34" s="1"/>
  <c r="AA34" s="1"/>
  <c r="AB34" s="1"/>
  <c r="Q34"/>
  <c r="R34" s="1"/>
  <c r="S34" s="1"/>
  <c r="BE81"/>
  <c r="BY81" s="1"/>
  <c r="BE88"/>
  <c r="AN54"/>
  <c r="Q77"/>
  <c r="R77" s="1"/>
  <c r="S77" s="1"/>
  <c r="AE80"/>
  <c r="AE92"/>
  <c r="AM92"/>
  <c r="W78"/>
  <c r="X78"/>
  <c r="Y78"/>
  <c r="Q93"/>
  <c r="R93" s="1"/>
  <c r="S93" s="1"/>
  <c r="X50"/>
  <c r="W50"/>
  <c r="Y50"/>
  <c r="Z50" s="1"/>
  <c r="AA50" s="1"/>
  <c r="AB50" s="1"/>
  <c r="AE50"/>
  <c r="AN50" s="1"/>
  <c r="X85"/>
  <c r="Y85"/>
  <c r="W85"/>
  <c r="AE85"/>
  <c r="Y96"/>
  <c r="X96"/>
  <c r="W96"/>
  <c r="X91"/>
  <c r="Y91"/>
  <c r="W91"/>
  <c r="AE91"/>
  <c r="X43"/>
  <c r="W43"/>
  <c r="Y43"/>
  <c r="Z43" s="1"/>
  <c r="AA43" s="1"/>
  <c r="AB43" s="1"/>
  <c r="Y35"/>
  <c r="W35"/>
  <c r="CC35" s="1"/>
  <c r="CN35" s="1"/>
  <c r="X35"/>
  <c r="Q84"/>
  <c r="R84" s="1"/>
  <c r="S84" s="1"/>
  <c r="Q75"/>
  <c r="R75" s="1"/>
  <c r="S75" s="1"/>
  <c r="X49"/>
  <c r="W49"/>
  <c r="Y49"/>
  <c r="AE49"/>
  <c r="AN49" s="1"/>
  <c r="Q36"/>
  <c r="R36" s="1"/>
  <c r="S36" s="1"/>
  <c r="BE85"/>
  <c r="BE75"/>
  <c r="BE86"/>
  <c r="X56"/>
  <c r="W56"/>
  <c r="Y56"/>
  <c r="Z56" s="1"/>
  <c r="AA56" s="1"/>
  <c r="AB56" s="1"/>
  <c r="Q72"/>
  <c r="R72" s="1"/>
  <c r="S72" s="1"/>
  <c r="AE83"/>
  <c r="AM83"/>
  <c r="BE79"/>
  <c r="X68"/>
  <c r="W68"/>
  <c r="Y68"/>
  <c r="Z68" s="1"/>
  <c r="AA68" s="1"/>
  <c r="AB68" s="1"/>
  <c r="Y90"/>
  <c r="X90"/>
  <c r="W90"/>
  <c r="W82"/>
  <c r="X82"/>
  <c r="Y82"/>
  <c r="AE82"/>
  <c r="Q82"/>
  <c r="R82" s="1"/>
  <c r="S82" s="1"/>
  <c r="X47"/>
  <c r="W47"/>
  <c r="Y47"/>
  <c r="AE47"/>
  <c r="AN47" s="1"/>
  <c r="X46"/>
  <c r="W46"/>
  <c r="Y46"/>
  <c r="Z46" s="1"/>
  <c r="AA46" s="1"/>
  <c r="AB46" s="1"/>
  <c r="AE46"/>
  <c r="AN46" s="1"/>
  <c r="CB34"/>
  <c r="X99"/>
  <c r="Y99"/>
  <c r="W99"/>
  <c r="V7"/>
  <c r="N22" i="19" s="1"/>
  <c r="P66" s="1"/>
  <c r="BZ56" i="20"/>
  <c r="CJ56"/>
  <c r="BZ72"/>
  <c r="CJ72"/>
  <c r="BZ64"/>
  <c r="CJ64"/>
  <c r="CE19"/>
  <c r="CF19" s="1"/>
  <c r="CG19" s="1"/>
  <c r="CA19" s="1"/>
  <c r="CL19" s="1"/>
  <c r="CM19"/>
  <c r="BZ58"/>
  <c r="CJ58"/>
  <c r="BZ51"/>
  <c r="CJ51"/>
  <c r="BZ47"/>
  <c r="CJ47"/>
  <c r="BZ43"/>
  <c r="CJ43"/>
  <c r="BZ39"/>
  <c r="CJ39"/>
  <c r="CE23"/>
  <c r="CF23" s="1"/>
  <c r="CG23" s="1"/>
  <c r="CA23" s="1"/>
  <c r="CL23" s="1"/>
  <c r="CM23"/>
  <c r="BY78"/>
  <c r="BY74"/>
  <c r="BY70"/>
  <c r="BY66"/>
  <c r="BY62"/>
  <c r="CD77"/>
  <c r="CK77"/>
  <c r="CD73"/>
  <c r="CK73"/>
  <c r="CD69"/>
  <c r="CK69"/>
  <c r="CD65"/>
  <c r="CK65"/>
  <c r="CD61"/>
  <c r="CK61"/>
  <c r="CE18"/>
  <c r="CF18" s="1"/>
  <c r="CG18" s="1"/>
  <c r="CA18" s="1"/>
  <c r="CL18" s="1"/>
  <c r="CM18"/>
  <c r="BZ53"/>
  <c r="CJ53"/>
  <c r="BZ49"/>
  <c r="CJ49"/>
  <c r="BZ45"/>
  <c r="CJ45"/>
  <c r="BZ41"/>
  <c r="CJ41"/>
  <c r="BZ75"/>
  <c r="CJ75"/>
  <c r="BZ71"/>
  <c r="CJ71"/>
  <c r="BZ67"/>
  <c r="CJ67"/>
  <c r="BZ63"/>
  <c r="CJ63"/>
  <c r="BZ59"/>
  <c r="CJ59"/>
  <c r="CC55"/>
  <c r="CN55" s="1"/>
  <c r="CB29"/>
  <c r="CE17"/>
  <c r="CF17" s="1"/>
  <c r="CG17" s="1"/>
  <c r="CA17" s="1"/>
  <c r="CL17" s="1"/>
  <c r="CM17"/>
  <c r="BZ55"/>
  <c r="CJ55"/>
  <c r="CJ59" i="16"/>
  <c r="CE25" i="20"/>
  <c r="CF25" s="1"/>
  <c r="CG25" s="1"/>
  <c r="CA25" s="1"/>
  <c r="CL25" s="1"/>
  <c r="CM25"/>
  <c r="CM25" i="16"/>
  <c r="CB35" i="20"/>
  <c r="CB27"/>
  <c r="BZ57"/>
  <c r="CJ57"/>
  <c r="BZ76"/>
  <c r="CJ76"/>
  <c r="BZ68"/>
  <c r="CJ68"/>
  <c r="BZ60"/>
  <c r="CJ60"/>
  <c r="AV7"/>
  <c r="Z49" i="16" l="1"/>
  <c r="AA49" s="1"/>
  <c r="AB49" s="1"/>
  <c r="N56" i="19"/>
  <c r="N64"/>
  <c r="M64"/>
  <c r="M56"/>
  <c r="BN98" i="16"/>
  <c r="BY98" s="1"/>
  <c r="BN97"/>
  <c r="BY97" s="1"/>
  <c r="Z47"/>
  <c r="AA47" s="1"/>
  <c r="AB47" s="1"/>
  <c r="Z63"/>
  <c r="AA63" s="1"/>
  <c r="AB63" s="1"/>
  <c r="CE28"/>
  <c r="CF28" s="1"/>
  <c r="CG28" s="1"/>
  <c r="CA28" s="1"/>
  <c r="CL28" s="1"/>
  <c r="CM28"/>
  <c r="CM27"/>
  <c r="Z30"/>
  <c r="AA30" s="1"/>
  <c r="AB30" s="1"/>
  <c r="CE21"/>
  <c r="CF21" s="1"/>
  <c r="CG21" s="1"/>
  <c r="CA21" s="1"/>
  <c r="CL21" s="1"/>
  <c r="CM21"/>
  <c r="CB30"/>
  <c r="CM23"/>
  <c r="AB7" i="20"/>
  <c r="BZ93"/>
  <c r="CD93" s="1"/>
  <c r="CJ93"/>
  <c r="AY66"/>
  <c r="AX67"/>
  <c r="CC67" s="1"/>
  <c r="CN67" s="1"/>
  <c r="CB59"/>
  <c r="CM59" s="1"/>
  <c r="AX62"/>
  <c r="CC62" s="1"/>
  <c r="CN62" s="1"/>
  <c r="AX59"/>
  <c r="CC59" s="1"/>
  <c r="CN59" s="1"/>
  <c r="AZ62"/>
  <c r="BA62" s="1"/>
  <c r="BB62" s="1"/>
  <c r="BC62" s="1"/>
  <c r="AZ59"/>
  <c r="BA59" s="1"/>
  <c r="BB59" s="1"/>
  <c r="BC59" s="1"/>
  <c r="CE38"/>
  <c r="CF38" s="1"/>
  <c r="CG38" s="1"/>
  <c r="CA38" s="1"/>
  <c r="CL38" s="1"/>
  <c r="CB39"/>
  <c r="CM39" s="1"/>
  <c r="CB37"/>
  <c r="CM37" s="1"/>
  <c r="AF7"/>
  <c r="BF90"/>
  <c r="BG90" s="1"/>
  <c r="AI73"/>
  <c r="AJ73" s="1"/>
  <c r="AK73" s="1"/>
  <c r="AR96"/>
  <c r="AS96" s="1"/>
  <c r="AT96" s="1"/>
  <c r="AR82"/>
  <c r="AS82" s="1"/>
  <c r="AT82" s="1"/>
  <c r="AR98"/>
  <c r="AS98" s="1"/>
  <c r="AT98" s="1"/>
  <c r="AR83"/>
  <c r="AS83" s="1"/>
  <c r="AT83" s="1"/>
  <c r="AR91"/>
  <c r="AS91" s="1"/>
  <c r="AT91" s="1"/>
  <c r="AR99"/>
  <c r="AS99" s="1"/>
  <c r="AT99" s="1"/>
  <c r="BF93"/>
  <c r="BG93" s="1"/>
  <c r="AR84"/>
  <c r="AS84" s="1"/>
  <c r="AT84" s="1"/>
  <c r="AI88"/>
  <c r="AJ88" s="1"/>
  <c r="AK88" s="1"/>
  <c r="BF92"/>
  <c r="BH92" s="1"/>
  <c r="AR75"/>
  <c r="AS75" s="1"/>
  <c r="AT75" s="1"/>
  <c r="AI72"/>
  <c r="AJ72" s="1"/>
  <c r="AK72" s="1"/>
  <c r="AI86"/>
  <c r="AJ86" s="1"/>
  <c r="AK86" s="1"/>
  <c r="AZ67"/>
  <c r="BA67" s="1"/>
  <c r="BB67" s="1"/>
  <c r="BC67" s="1"/>
  <c r="CE30"/>
  <c r="CF30" s="1"/>
  <c r="CG30" s="1"/>
  <c r="CA30" s="1"/>
  <c r="CL30" s="1"/>
  <c r="CE50"/>
  <c r="CF50" s="1"/>
  <c r="CG50" s="1"/>
  <c r="CA50" s="1"/>
  <c r="CL50" s="1"/>
  <c r="CM32"/>
  <c r="CE32"/>
  <c r="CF32" s="1"/>
  <c r="CG32" s="1"/>
  <c r="CA32" s="1"/>
  <c r="CL32" s="1"/>
  <c r="AR81"/>
  <c r="AS81" s="1"/>
  <c r="AT81" s="1"/>
  <c r="AR97"/>
  <c r="AS97" s="1"/>
  <c r="AT97" s="1"/>
  <c r="AI92"/>
  <c r="AJ92" s="1"/>
  <c r="AK92" s="1"/>
  <c r="BF96"/>
  <c r="BH96" s="1"/>
  <c r="BF98"/>
  <c r="BI98" s="1"/>
  <c r="BF83"/>
  <c r="BH83" s="1"/>
  <c r="AI33"/>
  <c r="AJ33" s="1"/>
  <c r="AK33" s="1"/>
  <c r="AI80"/>
  <c r="AJ80" s="1"/>
  <c r="AK80" s="1"/>
  <c r="AI96"/>
  <c r="AJ96" s="1"/>
  <c r="AK96" s="1"/>
  <c r="AI82"/>
  <c r="AJ82" s="1"/>
  <c r="AK82" s="1"/>
  <c r="AI98"/>
  <c r="AJ98" s="1"/>
  <c r="AK98" s="1"/>
  <c r="CE36"/>
  <c r="CF36" s="1"/>
  <c r="CG36" s="1"/>
  <c r="CA36" s="1"/>
  <c r="CL36" s="1"/>
  <c r="BF81"/>
  <c r="BH81" s="1"/>
  <c r="AR89"/>
  <c r="AS89" s="1"/>
  <c r="AT89" s="1"/>
  <c r="AR80"/>
  <c r="AS80" s="1"/>
  <c r="AT80" s="1"/>
  <c r="AI84"/>
  <c r="AJ84" s="1"/>
  <c r="AK84" s="1"/>
  <c r="BF89"/>
  <c r="BY89"/>
  <c r="AY68"/>
  <c r="AX68"/>
  <c r="CC68" s="1"/>
  <c r="CN68" s="1"/>
  <c r="AZ68"/>
  <c r="AY70"/>
  <c r="AX70"/>
  <c r="AZ70"/>
  <c r="BF80"/>
  <c r="BY80"/>
  <c r="AX72"/>
  <c r="AZ72"/>
  <c r="AY72"/>
  <c r="AX82"/>
  <c r="AZ82"/>
  <c r="AY82"/>
  <c r="BH90"/>
  <c r="AY79"/>
  <c r="AX79"/>
  <c r="AZ79"/>
  <c r="BA79" s="1"/>
  <c r="BB79" s="1"/>
  <c r="BC79" s="1"/>
  <c r="BF87"/>
  <c r="BY87"/>
  <c r="BF91"/>
  <c r="BY91"/>
  <c r="BF95"/>
  <c r="BY95"/>
  <c r="BF99"/>
  <c r="BY99"/>
  <c r="AP65"/>
  <c r="AO65"/>
  <c r="AQ65"/>
  <c r="AW65"/>
  <c r="AY85"/>
  <c r="AX85"/>
  <c r="AZ85"/>
  <c r="BA85" s="1"/>
  <c r="BB85" s="1"/>
  <c r="BC85" s="1"/>
  <c r="AZ76"/>
  <c r="AY76"/>
  <c r="CB76" s="1"/>
  <c r="AX76"/>
  <c r="CC76" s="1"/>
  <c r="CN76" s="1"/>
  <c r="AR46"/>
  <c r="AS46" s="1"/>
  <c r="AT46" s="1"/>
  <c r="AR62"/>
  <c r="AS62" s="1"/>
  <c r="AT62" s="1"/>
  <c r="AR47"/>
  <c r="AS47" s="1"/>
  <c r="AT47" s="1"/>
  <c r="AY63"/>
  <c r="CB63" s="1"/>
  <c r="CM63" s="1"/>
  <c r="AX63"/>
  <c r="CC63" s="1"/>
  <c r="CN63" s="1"/>
  <c r="AZ63"/>
  <c r="AR55"/>
  <c r="AS55" s="1"/>
  <c r="AT55" s="1"/>
  <c r="BF84"/>
  <c r="BY84"/>
  <c r="AP40"/>
  <c r="AO40"/>
  <c r="AQ40"/>
  <c r="CC40"/>
  <c r="CN40" s="1"/>
  <c r="AP48"/>
  <c r="AO48"/>
  <c r="AQ48"/>
  <c r="CC48"/>
  <c r="CN48" s="1"/>
  <c r="AP56"/>
  <c r="CB56" s="1"/>
  <c r="AO56"/>
  <c r="CC56" s="1"/>
  <c r="CN56" s="1"/>
  <c r="AQ56"/>
  <c r="AP64"/>
  <c r="AO64"/>
  <c r="AQ64"/>
  <c r="AW64"/>
  <c r="AY75"/>
  <c r="CB75" s="1"/>
  <c r="CM75" s="1"/>
  <c r="AX75"/>
  <c r="CC75" s="1"/>
  <c r="CN75" s="1"/>
  <c r="AZ75"/>
  <c r="BA75" s="1"/>
  <c r="BB75" s="1"/>
  <c r="BC75" s="1"/>
  <c r="AI28"/>
  <c r="AJ28" s="1"/>
  <c r="AK28" s="1"/>
  <c r="CB28"/>
  <c r="AR66"/>
  <c r="AS66" s="1"/>
  <c r="AT66" s="1"/>
  <c r="AR59"/>
  <c r="AS59" s="1"/>
  <c r="AT59" s="1"/>
  <c r="AY97"/>
  <c r="AX97"/>
  <c r="AZ97"/>
  <c r="AR68"/>
  <c r="AS68" s="1"/>
  <c r="AT68" s="1"/>
  <c r="AP70"/>
  <c r="AO70"/>
  <c r="CC70" s="1"/>
  <c r="CN70" s="1"/>
  <c r="AQ70"/>
  <c r="AQ72"/>
  <c r="AP72"/>
  <c r="AO72"/>
  <c r="AQ86"/>
  <c r="AP86"/>
  <c r="AO86"/>
  <c r="AQ94"/>
  <c r="AP94"/>
  <c r="AO94"/>
  <c r="AP69"/>
  <c r="AO69"/>
  <c r="AQ69"/>
  <c r="AW69"/>
  <c r="AP77"/>
  <c r="AQ77"/>
  <c r="AO77"/>
  <c r="AW77"/>
  <c r="AP41"/>
  <c r="AO41"/>
  <c r="CC41" s="1"/>
  <c r="CN41" s="1"/>
  <c r="AQ41"/>
  <c r="AP57"/>
  <c r="AO57"/>
  <c r="CC57" s="1"/>
  <c r="CN57" s="1"/>
  <c r="AQ57"/>
  <c r="CD46"/>
  <c r="CK46"/>
  <c r="CD54"/>
  <c r="CE54" s="1"/>
  <c r="CF54" s="1"/>
  <c r="CG54" s="1"/>
  <c r="CA54" s="1"/>
  <c r="CL54" s="1"/>
  <c r="CK54"/>
  <c r="CK44"/>
  <c r="CD44"/>
  <c r="CE44" s="1"/>
  <c r="CF44" s="1"/>
  <c r="CG44" s="1"/>
  <c r="CA44" s="1"/>
  <c r="CL44" s="1"/>
  <c r="AR63"/>
  <c r="AS63" s="1"/>
  <c r="AT63" s="1"/>
  <c r="AR58"/>
  <c r="AS58" s="1"/>
  <c r="AT58" s="1"/>
  <c r="AR51"/>
  <c r="AS51" s="1"/>
  <c r="AT51" s="1"/>
  <c r="AN7"/>
  <c r="CB33"/>
  <c r="CB46"/>
  <c r="AG7"/>
  <c r="AZ74"/>
  <c r="AY74"/>
  <c r="AX74"/>
  <c r="CC74" s="1"/>
  <c r="CN74" s="1"/>
  <c r="AY89"/>
  <c r="AX89"/>
  <c r="AZ89"/>
  <c r="AP45"/>
  <c r="AO45"/>
  <c r="CC45" s="1"/>
  <c r="CN45" s="1"/>
  <c r="AQ45"/>
  <c r="AP61"/>
  <c r="AO61"/>
  <c r="AQ61"/>
  <c r="AW61"/>
  <c r="AX80"/>
  <c r="AY80"/>
  <c r="AZ80"/>
  <c r="AQ88"/>
  <c r="AP88"/>
  <c r="AO88"/>
  <c r="AX96"/>
  <c r="AY96"/>
  <c r="AZ96"/>
  <c r="BF82"/>
  <c r="BY82"/>
  <c r="AW86"/>
  <c r="BF86" s="1"/>
  <c r="AX90"/>
  <c r="AZ90"/>
  <c r="AY90"/>
  <c r="AW94"/>
  <c r="BF94" s="1"/>
  <c r="AX98"/>
  <c r="AZ98"/>
  <c r="AY98"/>
  <c r="BF79"/>
  <c r="AY83"/>
  <c r="AZ83"/>
  <c r="AX83"/>
  <c r="AY87"/>
  <c r="AZ87"/>
  <c r="AX87"/>
  <c r="AY91"/>
  <c r="AZ91"/>
  <c r="AX91"/>
  <c r="AY95"/>
  <c r="AZ95"/>
  <c r="AX95"/>
  <c r="AY99"/>
  <c r="AZ99"/>
  <c r="AX99"/>
  <c r="AP49"/>
  <c r="CB49" s="1"/>
  <c r="CM49" s="1"/>
  <c r="AO49"/>
  <c r="CC49" s="1"/>
  <c r="CN49" s="1"/>
  <c r="AQ49"/>
  <c r="BF85"/>
  <c r="AR93"/>
  <c r="AS93" s="1"/>
  <c r="AT93" s="1"/>
  <c r="AR54"/>
  <c r="AS54" s="1"/>
  <c r="AT54" s="1"/>
  <c r="AR44"/>
  <c r="AS44" s="1"/>
  <c r="AT44" s="1"/>
  <c r="AY60"/>
  <c r="CB60" s="1"/>
  <c r="AX60"/>
  <c r="CC60" s="1"/>
  <c r="CN60" s="1"/>
  <c r="AZ60"/>
  <c r="AR52"/>
  <c r="AS52" s="1"/>
  <c r="AT52" s="1"/>
  <c r="AY71"/>
  <c r="CB71" s="1"/>
  <c r="CM71" s="1"/>
  <c r="AX71"/>
  <c r="CC71" s="1"/>
  <c r="CN71" s="1"/>
  <c r="AZ71"/>
  <c r="AX84"/>
  <c r="AY84"/>
  <c r="AZ84"/>
  <c r="AR92"/>
  <c r="AS92" s="1"/>
  <c r="AT92" s="1"/>
  <c r="AI32"/>
  <c r="AJ32" s="1"/>
  <c r="AK32" s="1"/>
  <c r="AI40"/>
  <c r="AJ40" s="1"/>
  <c r="AK40" s="1"/>
  <c r="AI90"/>
  <c r="AJ90" s="1"/>
  <c r="AK90" s="1"/>
  <c r="AR50"/>
  <c r="AS50" s="1"/>
  <c r="AT50" s="1"/>
  <c r="AR43"/>
  <c r="AS43" s="1"/>
  <c r="AT43" s="1"/>
  <c r="AR67"/>
  <c r="AS67" s="1"/>
  <c r="AT67" s="1"/>
  <c r="CE26"/>
  <c r="CF26" s="1"/>
  <c r="CG26" s="1"/>
  <c r="CA26" s="1"/>
  <c r="CL26" s="1"/>
  <c r="AR74"/>
  <c r="AS74" s="1"/>
  <c r="AT74" s="1"/>
  <c r="AP73"/>
  <c r="AQ73"/>
  <c r="AO73"/>
  <c r="AW73"/>
  <c r="AQ78"/>
  <c r="AP78"/>
  <c r="AO78"/>
  <c r="AW78"/>
  <c r="AI78"/>
  <c r="AJ78" s="1"/>
  <c r="AK78" s="1"/>
  <c r="AY81"/>
  <c r="AX81"/>
  <c r="AZ81"/>
  <c r="BF97"/>
  <c r="BY97"/>
  <c r="AW88"/>
  <c r="AI34"/>
  <c r="AJ34" s="1"/>
  <c r="AK34" s="1"/>
  <c r="CB34"/>
  <c r="AR90"/>
  <c r="AS90" s="1"/>
  <c r="AT90" s="1"/>
  <c r="AI77"/>
  <c r="AJ77" s="1"/>
  <c r="AK77" s="1"/>
  <c r="AR79"/>
  <c r="AS79" s="1"/>
  <c r="AT79" s="1"/>
  <c r="AR87"/>
  <c r="AS87" s="1"/>
  <c r="AT87" s="1"/>
  <c r="AR95"/>
  <c r="AS95" s="1"/>
  <c r="AT95" s="1"/>
  <c r="AR85"/>
  <c r="AS85" s="1"/>
  <c r="AT85" s="1"/>
  <c r="AY93"/>
  <c r="AX93"/>
  <c r="AZ93"/>
  <c r="BA93" s="1"/>
  <c r="BB93" s="1"/>
  <c r="BC93" s="1"/>
  <c r="AR76"/>
  <c r="AS76" s="1"/>
  <c r="AT76" s="1"/>
  <c r="AR60"/>
  <c r="AS60" s="1"/>
  <c r="AT60" s="1"/>
  <c r="CD52"/>
  <c r="CE52" s="1"/>
  <c r="CF52" s="1"/>
  <c r="CG52" s="1"/>
  <c r="CA52" s="1"/>
  <c r="CL52" s="1"/>
  <c r="CK52"/>
  <c r="AI26"/>
  <c r="AJ26" s="1"/>
  <c r="AK26" s="1"/>
  <c r="AR71"/>
  <c r="AS71" s="1"/>
  <c r="AT71" s="1"/>
  <c r="AX92"/>
  <c r="AY92"/>
  <c r="AZ92"/>
  <c r="AI94"/>
  <c r="AJ94" s="1"/>
  <c r="AK94" s="1"/>
  <c r="AP53"/>
  <c r="CB53" s="1"/>
  <c r="CM53" s="1"/>
  <c r="AO53"/>
  <c r="CC53" s="1"/>
  <c r="CN53" s="1"/>
  <c r="AQ53"/>
  <c r="AR42"/>
  <c r="AS42" s="1"/>
  <c r="AT42" s="1"/>
  <c r="BA66"/>
  <c r="BB66" s="1"/>
  <c r="BC66" s="1"/>
  <c r="CM52"/>
  <c r="CM31"/>
  <c r="CB67"/>
  <c r="CM67" s="1"/>
  <c r="CM32" i="16"/>
  <c r="CB42"/>
  <c r="CE42" s="1"/>
  <c r="CF42" s="1"/>
  <c r="CG42" s="1"/>
  <c r="Q65" i="19"/>
  <c r="V65" s="1"/>
  <c r="W65" s="1"/>
  <c r="CB39" i="16"/>
  <c r="CE39" s="1"/>
  <c r="CF39" s="1"/>
  <c r="CG39" s="1"/>
  <c r="CA39" s="1"/>
  <c r="CL39" s="1"/>
  <c r="Z39"/>
  <c r="AA39" s="1"/>
  <c r="AB39" s="1"/>
  <c r="CM24"/>
  <c r="CE24"/>
  <c r="CF24" s="1"/>
  <c r="CG24" s="1"/>
  <c r="CA24" s="1"/>
  <c r="CL24" s="1"/>
  <c r="CC43"/>
  <c r="CN43" s="1"/>
  <c r="U19" i="19"/>
  <c r="L67" s="1"/>
  <c r="CB43" i="16"/>
  <c r="CE43" s="1"/>
  <c r="CF43" s="1"/>
  <c r="CG43" s="1"/>
  <c r="CA43" s="1"/>
  <c r="CL43" s="1"/>
  <c r="Z60"/>
  <c r="AA60" s="1"/>
  <c r="AB60" s="1"/>
  <c r="Z54"/>
  <c r="AA54" s="1"/>
  <c r="AB54" s="1"/>
  <c r="S7"/>
  <c r="J22" i="19" s="1"/>
  <c r="R65" s="1"/>
  <c r="CA41" i="16"/>
  <c r="CL41" s="1"/>
  <c r="CA40"/>
  <c r="CL40" s="1"/>
  <c r="AI42"/>
  <c r="AJ42" s="1"/>
  <c r="AK42" s="1"/>
  <c r="AP48"/>
  <c r="AO48"/>
  <c r="AQ48"/>
  <c r="AR48" s="1"/>
  <c r="AS48" s="1"/>
  <c r="AT48" s="1"/>
  <c r="AQ46"/>
  <c r="AP46"/>
  <c r="AO46"/>
  <c r="AO47"/>
  <c r="AQ47"/>
  <c r="AP47"/>
  <c r="AQ49"/>
  <c r="AO49"/>
  <c r="AP49"/>
  <c r="AR49" s="1"/>
  <c r="AS49" s="1"/>
  <c r="AT49" s="1"/>
  <c r="AQ45"/>
  <c r="AO45"/>
  <c r="AP45"/>
  <c r="AR45" s="1"/>
  <c r="AS45" s="1"/>
  <c r="AT45" s="1"/>
  <c r="AN52"/>
  <c r="AQ50"/>
  <c r="AP50"/>
  <c r="AO50"/>
  <c r="CC42"/>
  <c r="CN42" s="1"/>
  <c r="AO51"/>
  <c r="AQ51"/>
  <c r="AP51"/>
  <c r="AQ53"/>
  <c r="AO53"/>
  <c r="AP53"/>
  <c r="AR53" s="1"/>
  <c r="AS53" s="1"/>
  <c r="AT53" s="1"/>
  <c r="AF52"/>
  <c r="P19" i="19"/>
  <c r="M66" s="1"/>
  <c r="Z97" i="16"/>
  <c r="AA97" s="1"/>
  <c r="AB97" s="1"/>
  <c r="Z88"/>
  <c r="AA88" s="1"/>
  <c r="AB88" s="1"/>
  <c r="Z38"/>
  <c r="AA38" s="1"/>
  <c r="AB38" s="1"/>
  <c r="AH52"/>
  <c r="AI52" s="1"/>
  <c r="AJ52" s="1"/>
  <c r="AK52" s="1"/>
  <c r="AN60"/>
  <c r="AQ60" s="1"/>
  <c r="W7"/>
  <c r="Q22" i="19" s="1"/>
  <c r="S66" s="1"/>
  <c r="Z99" i="16"/>
  <c r="AA99" s="1"/>
  <c r="AB99" s="1"/>
  <c r="Z85"/>
  <c r="AA85" s="1"/>
  <c r="AB85" s="1"/>
  <c r="Z89"/>
  <c r="AA89" s="1"/>
  <c r="AB89" s="1"/>
  <c r="Z87"/>
  <c r="AA87" s="1"/>
  <c r="AB87" s="1"/>
  <c r="CE34"/>
  <c r="CF34" s="1"/>
  <c r="CG34" s="1"/>
  <c r="CM34"/>
  <c r="AG82"/>
  <c r="AH82"/>
  <c r="AF82"/>
  <c r="AN82"/>
  <c r="Z82"/>
  <c r="AA82" s="1"/>
  <c r="AB82" s="1"/>
  <c r="Z90"/>
  <c r="AA90" s="1"/>
  <c r="AB90" s="1"/>
  <c r="AV83"/>
  <c r="AN83"/>
  <c r="BY86"/>
  <c r="AH49"/>
  <c r="AF49"/>
  <c r="AG49"/>
  <c r="AI49" s="1"/>
  <c r="AJ49" s="1"/>
  <c r="AK49" s="1"/>
  <c r="CC49"/>
  <c r="CN49" s="1"/>
  <c r="Z35"/>
  <c r="AA35" s="1"/>
  <c r="AB35" s="1"/>
  <c r="CB35"/>
  <c r="AG91"/>
  <c r="AF91"/>
  <c r="AH91"/>
  <c r="AI91" s="1"/>
  <c r="AJ91" s="1"/>
  <c r="AK91" s="1"/>
  <c r="AN91"/>
  <c r="AN92"/>
  <c r="AV92"/>
  <c r="AG80"/>
  <c r="AH80"/>
  <c r="AF80"/>
  <c r="CJ84"/>
  <c r="BZ84"/>
  <c r="CD84" s="1"/>
  <c r="BZ81"/>
  <c r="CD81" s="1"/>
  <c r="CJ81"/>
  <c r="AH73"/>
  <c r="AF73"/>
  <c r="AG73"/>
  <c r="AN73"/>
  <c r="AG88"/>
  <c r="AH88"/>
  <c r="AF88"/>
  <c r="AN88"/>
  <c r="AG87"/>
  <c r="AF87"/>
  <c r="AH87"/>
  <c r="AI87" s="1"/>
  <c r="AJ87" s="1"/>
  <c r="AK87" s="1"/>
  <c r="BZ52"/>
  <c r="CD52" s="1"/>
  <c r="CJ52"/>
  <c r="AV94"/>
  <c r="AN94"/>
  <c r="AN72"/>
  <c r="AV72"/>
  <c r="BY72" s="1"/>
  <c r="AG64"/>
  <c r="AF64"/>
  <c r="AH64"/>
  <c r="BZ56"/>
  <c r="CD56" s="1"/>
  <c r="CJ56"/>
  <c r="CK62"/>
  <c r="AH44"/>
  <c r="AF44"/>
  <c r="CC44" s="1"/>
  <c r="CN44" s="1"/>
  <c r="AG44"/>
  <c r="AH65"/>
  <c r="AF65"/>
  <c r="AG65"/>
  <c r="AN65"/>
  <c r="AH70"/>
  <c r="AG70"/>
  <c r="AF70"/>
  <c r="AN70"/>
  <c r="AG93"/>
  <c r="AF93"/>
  <c r="AH93"/>
  <c r="AI93" s="1"/>
  <c r="AJ93" s="1"/>
  <c r="AK93" s="1"/>
  <c r="BZ48"/>
  <c r="CD48" s="1"/>
  <c r="CJ48"/>
  <c r="AG48"/>
  <c r="AF48"/>
  <c r="AH48"/>
  <c r="AI48" s="1"/>
  <c r="AJ48" s="1"/>
  <c r="AK48" s="1"/>
  <c r="CJ82"/>
  <c r="BZ82"/>
  <c r="CD82" s="1"/>
  <c r="AV99"/>
  <c r="S29" i="19" s="1"/>
  <c r="J70" s="1"/>
  <c r="AN99" i="16"/>
  <c r="AG90"/>
  <c r="AH90"/>
  <c r="AF90"/>
  <c r="AH68"/>
  <c r="AG68"/>
  <c r="AF68"/>
  <c r="AG56"/>
  <c r="AF56"/>
  <c r="AH56"/>
  <c r="AI56" s="1"/>
  <c r="AJ56" s="1"/>
  <c r="AK56" s="1"/>
  <c r="BZ71"/>
  <c r="CD71" s="1"/>
  <c r="CJ71"/>
  <c r="Z36"/>
  <c r="AA36" s="1"/>
  <c r="AB36" s="1"/>
  <c r="CB36"/>
  <c r="Z75"/>
  <c r="AA75" s="1"/>
  <c r="AB75" s="1"/>
  <c r="AG96"/>
  <c r="AH96"/>
  <c r="AF96"/>
  <c r="AH78"/>
  <c r="AG78"/>
  <c r="AF78"/>
  <c r="BY95"/>
  <c r="BE80"/>
  <c r="BY80" s="1"/>
  <c r="CJ74"/>
  <c r="BZ74"/>
  <c r="CD74" s="1"/>
  <c r="Z81"/>
  <c r="AA81" s="1"/>
  <c r="AB81" s="1"/>
  <c r="AG79"/>
  <c r="AF79"/>
  <c r="AH79"/>
  <c r="AN79"/>
  <c r="AH69"/>
  <c r="AF69"/>
  <c r="AG69"/>
  <c r="AI69" s="1"/>
  <c r="AJ69" s="1"/>
  <c r="AK69" s="1"/>
  <c r="AN69"/>
  <c r="AH53"/>
  <c r="AF53"/>
  <c r="AG53"/>
  <c r="AI53" s="1"/>
  <c r="AJ53" s="1"/>
  <c r="AK53" s="1"/>
  <c r="AG89"/>
  <c r="AF89"/>
  <c r="AH89"/>
  <c r="AI89" s="1"/>
  <c r="AJ89" s="1"/>
  <c r="AK89" s="1"/>
  <c r="Z72"/>
  <c r="AA72" s="1"/>
  <c r="AB72" s="1"/>
  <c r="CK73"/>
  <c r="CK58"/>
  <c r="AG95"/>
  <c r="AF95"/>
  <c r="AH95"/>
  <c r="AI95" s="1"/>
  <c r="AJ95" s="1"/>
  <c r="AK95" s="1"/>
  <c r="AN95"/>
  <c r="AH55"/>
  <c r="AG55"/>
  <c r="AF55"/>
  <c r="AN55"/>
  <c r="AH71"/>
  <c r="AF71"/>
  <c r="AG71"/>
  <c r="AI71" s="1"/>
  <c r="AJ71" s="1"/>
  <c r="AK71" s="1"/>
  <c r="AN71"/>
  <c r="AH76"/>
  <c r="AG76"/>
  <c r="AF76"/>
  <c r="BZ70"/>
  <c r="CD70" s="1"/>
  <c r="CJ70"/>
  <c r="CJ65"/>
  <c r="BZ65"/>
  <c r="CD65" s="1"/>
  <c r="AH77"/>
  <c r="AF77"/>
  <c r="AG77"/>
  <c r="AI77" s="1"/>
  <c r="AJ77" s="1"/>
  <c r="AK77" s="1"/>
  <c r="CJ67"/>
  <c r="BZ67"/>
  <c r="CD67" s="1"/>
  <c r="CC37"/>
  <c r="CN37" s="1"/>
  <c r="X7"/>
  <c r="O22" i="19" s="1"/>
  <c r="Q66" s="1"/>
  <c r="V66" s="1"/>
  <c r="W66" s="1"/>
  <c r="W19"/>
  <c r="N67" s="1"/>
  <c r="AG46" i="16"/>
  <c r="CB46" s="1"/>
  <c r="AH46"/>
  <c r="AF46"/>
  <c r="AH47"/>
  <c r="AG47"/>
  <c r="AF47"/>
  <c r="BY79"/>
  <c r="AG83"/>
  <c r="AF83"/>
  <c r="AH83"/>
  <c r="AI83" s="1"/>
  <c r="AJ83" s="1"/>
  <c r="AK83" s="1"/>
  <c r="BY75"/>
  <c r="BY85"/>
  <c r="Z91"/>
  <c r="AA91" s="1"/>
  <c r="AB91" s="1"/>
  <c r="Z96"/>
  <c r="AA96" s="1"/>
  <c r="AB96" s="1"/>
  <c r="AG85"/>
  <c r="AF85"/>
  <c r="AH85"/>
  <c r="AI85" s="1"/>
  <c r="AJ85" s="1"/>
  <c r="AK85" s="1"/>
  <c r="AN85"/>
  <c r="AG50"/>
  <c r="AH50"/>
  <c r="AF50"/>
  <c r="Z78"/>
  <c r="AA78" s="1"/>
  <c r="AB78" s="1"/>
  <c r="AG92"/>
  <c r="AH92"/>
  <c r="AF92"/>
  <c r="AP54"/>
  <c r="AQ54"/>
  <c r="AO54"/>
  <c r="CC54" s="1"/>
  <c r="CN54" s="1"/>
  <c r="BY88"/>
  <c r="CB38"/>
  <c r="Z73"/>
  <c r="AA73" s="1"/>
  <c r="AB73" s="1"/>
  <c r="AG98"/>
  <c r="AH98"/>
  <c r="AF98"/>
  <c r="AN98"/>
  <c r="Z98"/>
  <c r="AA98" s="1"/>
  <c r="AB98" s="1"/>
  <c r="AH63"/>
  <c r="AG63"/>
  <c r="AF63"/>
  <c r="AN63"/>
  <c r="AG97"/>
  <c r="AF97"/>
  <c r="AH97"/>
  <c r="AN97"/>
  <c r="AH61"/>
  <c r="AF61"/>
  <c r="AG61"/>
  <c r="AI61" s="1"/>
  <c r="AJ61" s="1"/>
  <c r="AK61" s="1"/>
  <c r="AN61"/>
  <c r="AV87"/>
  <c r="AN87"/>
  <c r="AG94"/>
  <c r="AH94"/>
  <c r="AF94"/>
  <c r="AH72"/>
  <c r="AG72"/>
  <c r="AF72"/>
  <c r="AN64"/>
  <c r="AV64"/>
  <c r="M29" i="19"/>
  <c r="J69" s="1"/>
  <c r="BY64" i="16"/>
  <c r="BY91"/>
  <c r="Z37"/>
  <c r="AA37" s="1"/>
  <c r="AB37" s="1"/>
  <c r="CB37"/>
  <c r="CE37" s="1"/>
  <c r="CF37" s="1"/>
  <c r="CG37" s="1"/>
  <c r="AV93"/>
  <c r="AN93"/>
  <c r="Z76"/>
  <c r="AA76" s="1"/>
  <c r="AB76" s="1"/>
  <c r="Z80"/>
  <c r="AA80" s="1"/>
  <c r="AB80" s="1"/>
  <c r="Z77"/>
  <c r="AA77" s="1"/>
  <c r="AB77" s="1"/>
  <c r="AG99"/>
  <c r="AF99"/>
  <c r="AH99"/>
  <c r="AI99" s="1"/>
  <c r="AJ99" s="1"/>
  <c r="AK99" s="1"/>
  <c r="AG86"/>
  <c r="AH86"/>
  <c r="AF86"/>
  <c r="AN86"/>
  <c r="Z86"/>
  <c r="AA86" s="1"/>
  <c r="AB86" s="1"/>
  <c r="AV90"/>
  <c r="AN90"/>
  <c r="AH45"/>
  <c r="AF45"/>
  <c r="AG45"/>
  <c r="AI45" s="1"/>
  <c r="AJ45" s="1"/>
  <c r="AK45" s="1"/>
  <c r="AN68"/>
  <c r="AV68"/>
  <c r="Z83"/>
  <c r="AA83" s="1"/>
  <c r="AB83" s="1"/>
  <c r="AN56"/>
  <c r="AM7"/>
  <c r="G32" i="19" s="1"/>
  <c r="O68" s="1"/>
  <c r="T68" s="1"/>
  <c r="U68" s="1"/>
  <c r="AH59" i="16"/>
  <c r="AG59"/>
  <c r="AF59"/>
  <c r="AN59"/>
  <c r="AH75"/>
  <c r="AF75"/>
  <c r="AG75"/>
  <c r="AI75" s="1"/>
  <c r="AJ75" s="1"/>
  <c r="AK75" s="1"/>
  <c r="AN75"/>
  <c r="AG84"/>
  <c r="AH84"/>
  <c r="AF84"/>
  <c r="AN84"/>
  <c r="Z84"/>
  <c r="AA84" s="1"/>
  <c r="AB84" s="1"/>
  <c r="AN96"/>
  <c r="AV96"/>
  <c r="AH66"/>
  <c r="AG66"/>
  <c r="AF66"/>
  <c r="AN66"/>
  <c r="AV78"/>
  <c r="AN78"/>
  <c r="Z92"/>
  <c r="AA92" s="1"/>
  <c r="AB92" s="1"/>
  <c r="AN80"/>
  <c r="AI54"/>
  <c r="AJ54" s="1"/>
  <c r="AK54" s="1"/>
  <c r="AH51"/>
  <c r="AG51"/>
  <c r="AF51"/>
  <c r="AH57"/>
  <c r="AF57"/>
  <c r="AG57"/>
  <c r="AI57" s="1"/>
  <c r="AJ57" s="1"/>
  <c r="AK57" s="1"/>
  <c r="AN57"/>
  <c r="AG62"/>
  <c r="AH62"/>
  <c r="AF62"/>
  <c r="AN62"/>
  <c r="AH67"/>
  <c r="AF67"/>
  <c r="AG67"/>
  <c r="AI67" s="1"/>
  <c r="AJ67" s="1"/>
  <c r="AK67" s="1"/>
  <c r="AN67"/>
  <c r="AG81"/>
  <c r="AF81"/>
  <c r="AH81"/>
  <c r="AI81" s="1"/>
  <c r="AJ81" s="1"/>
  <c r="AK81" s="1"/>
  <c r="AN81"/>
  <c r="Z79"/>
  <c r="AA79" s="1"/>
  <c r="AB79" s="1"/>
  <c r="Z94"/>
  <c r="AA94" s="1"/>
  <c r="AB94" s="1"/>
  <c r="AV89"/>
  <c r="AN89"/>
  <c r="CJ69"/>
  <c r="BZ69"/>
  <c r="CD69" s="1"/>
  <c r="BZ66"/>
  <c r="CD66" s="1"/>
  <c r="CJ66"/>
  <c r="Z40"/>
  <c r="AA40" s="1"/>
  <c r="AB40" s="1"/>
  <c r="Z95"/>
  <c r="AA95" s="1"/>
  <c r="AB95" s="1"/>
  <c r="AH74"/>
  <c r="AG74"/>
  <c r="AF74"/>
  <c r="AN74"/>
  <c r="Z74"/>
  <c r="AA74" s="1"/>
  <c r="AB74" s="1"/>
  <c r="AG58"/>
  <c r="AH58"/>
  <c r="AF58"/>
  <c r="AN58"/>
  <c r="Z93"/>
  <c r="AA93" s="1"/>
  <c r="AB93" s="1"/>
  <c r="AN76"/>
  <c r="AV76"/>
  <c r="BY60"/>
  <c r="AG60"/>
  <c r="AF60"/>
  <c r="AH60"/>
  <c r="AV77"/>
  <c r="AN77"/>
  <c r="CK54"/>
  <c r="AE7"/>
  <c r="T22" i="19" s="1"/>
  <c r="P67" s="1"/>
  <c r="CD56" i="20"/>
  <c r="CK56"/>
  <c r="BY85"/>
  <c r="CK76"/>
  <c r="CD76"/>
  <c r="CK68"/>
  <c r="CD68"/>
  <c r="BY90"/>
  <c r="BY98"/>
  <c r="CL33" i="16"/>
  <c r="CM33"/>
  <c r="CE27" i="20"/>
  <c r="CF27" s="1"/>
  <c r="CG27" s="1"/>
  <c r="CA27" s="1"/>
  <c r="CL27" s="1"/>
  <c r="CM27"/>
  <c r="CE35"/>
  <c r="CF35" s="1"/>
  <c r="CG35" s="1"/>
  <c r="CA35" s="1"/>
  <c r="CL35" s="1"/>
  <c r="CM35"/>
  <c r="CK55"/>
  <c r="CD55"/>
  <c r="CE42"/>
  <c r="CF42" s="1"/>
  <c r="CG42" s="1"/>
  <c r="CA42" s="1"/>
  <c r="CL42" s="1"/>
  <c r="CM42"/>
  <c r="CB43"/>
  <c r="CB47"/>
  <c r="CB51"/>
  <c r="CB55"/>
  <c r="BY86"/>
  <c r="BY94"/>
  <c r="BE7"/>
  <c r="BY79"/>
  <c r="CK39"/>
  <c r="CD39"/>
  <c r="CK43"/>
  <c r="CD43"/>
  <c r="CK47"/>
  <c r="CD47"/>
  <c r="CK51"/>
  <c r="CD51"/>
  <c r="CK58"/>
  <c r="CD58"/>
  <c r="CE58" s="1"/>
  <c r="CF58" s="1"/>
  <c r="CG58" s="1"/>
  <c r="CA58" s="1"/>
  <c r="CL58" s="1"/>
  <c r="CM40" i="16"/>
  <c r="CC66" i="20"/>
  <c r="CN66" s="1"/>
  <c r="CK60"/>
  <c r="CD60"/>
  <c r="CK57"/>
  <c r="CD57"/>
  <c r="CK59" i="16"/>
  <c r="CE29" i="20"/>
  <c r="CF29" s="1"/>
  <c r="CG29" s="1"/>
  <c r="CA29" s="1"/>
  <c r="CL29" s="1"/>
  <c r="CM29"/>
  <c r="BY81"/>
  <c r="CD59"/>
  <c r="CK59"/>
  <c r="CD63"/>
  <c r="CK63"/>
  <c r="CD67"/>
  <c r="CK67"/>
  <c r="CD71"/>
  <c r="CK71"/>
  <c r="CD75"/>
  <c r="CK75"/>
  <c r="CK41"/>
  <c r="CD41"/>
  <c r="CK45"/>
  <c r="CD45"/>
  <c r="CK49"/>
  <c r="CD49"/>
  <c r="CK53"/>
  <c r="CD53"/>
  <c r="CM41" i="16"/>
  <c r="BY88" i="20"/>
  <c r="BY96"/>
  <c r="BZ62"/>
  <c r="CJ62"/>
  <c r="BZ66"/>
  <c r="CJ66"/>
  <c r="BZ70"/>
  <c r="CJ70"/>
  <c r="BZ74"/>
  <c r="CJ74"/>
  <c r="BZ78"/>
  <c r="CJ78"/>
  <c r="BY92"/>
  <c r="CM58"/>
  <c r="CK64"/>
  <c r="CD64"/>
  <c r="CK72"/>
  <c r="CD72"/>
  <c r="BY83"/>
  <c r="CJ98" i="16" l="1"/>
  <c r="BZ98"/>
  <c r="CD98" s="1"/>
  <c r="CJ97"/>
  <c r="BZ97"/>
  <c r="CD97" s="1"/>
  <c r="AP60"/>
  <c r="CE30"/>
  <c r="CF30" s="1"/>
  <c r="CG30" s="1"/>
  <c r="CA30" s="1"/>
  <c r="CL30" s="1"/>
  <c r="CM30"/>
  <c r="I29" i="19"/>
  <c r="L68" s="1"/>
  <c r="V19"/>
  <c r="M67" s="1"/>
  <c r="BI93" i="20"/>
  <c r="CE39"/>
  <c r="CF39" s="1"/>
  <c r="CG39" s="1"/>
  <c r="CA39" s="1"/>
  <c r="CL39" s="1"/>
  <c r="CK93"/>
  <c r="BI83"/>
  <c r="BJ83" s="1"/>
  <c r="BK83" s="1"/>
  <c r="BL83" s="1"/>
  <c r="CE59"/>
  <c r="CF59" s="1"/>
  <c r="CG59" s="1"/>
  <c r="CA59" s="1"/>
  <c r="CL59" s="1"/>
  <c r="BG92"/>
  <c r="CC92" s="1"/>
  <c r="CN92" s="1"/>
  <c r="BI96"/>
  <c r="BJ96" s="1"/>
  <c r="BK96" s="1"/>
  <c r="BL96" s="1"/>
  <c r="BH93"/>
  <c r="BG81"/>
  <c r="CC81" s="1"/>
  <c r="CN81" s="1"/>
  <c r="BH98"/>
  <c r="BJ98" s="1"/>
  <c r="BK98" s="1"/>
  <c r="BL98" s="1"/>
  <c r="BI90"/>
  <c r="BJ90" s="1"/>
  <c r="BK90" s="1"/>
  <c r="BL90" s="1"/>
  <c r="CB72"/>
  <c r="CM72" s="1"/>
  <c r="BI92"/>
  <c r="BJ92" s="1"/>
  <c r="BK92" s="1"/>
  <c r="BL92" s="1"/>
  <c r="BG96"/>
  <c r="AR78"/>
  <c r="AS78" s="1"/>
  <c r="AT78" s="1"/>
  <c r="AW7"/>
  <c r="AR73"/>
  <c r="AS73" s="1"/>
  <c r="AT73" s="1"/>
  <c r="BA95"/>
  <c r="BB95" s="1"/>
  <c r="BC95" s="1"/>
  <c r="BA87"/>
  <c r="BB87" s="1"/>
  <c r="BC87" s="1"/>
  <c r="BG83"/>
  <c r="AK7"/>
  <c r="CE71"/>
  <c r="CF71" s="1"/>
  <c r="CG71" s="1"/>
  <c r="CA71" s="1"/>
  <c r="CL71" s="1"/>
  <c r="CE37"/>
  <c r="CF37" s="1"/>
  <c r="CG37" s="1"/>
  <c r="CA37" s="1"/>
  <c r="CL37" s="1"/>
  <c r="CC72"/>
  <c r="CN72" s="1"/>
  <c r="BI81"/>
  <c r="BJ81" s="1"/>
  <c r="BK81" s="1"/>
  <c r="BL81" s="1"/>
  <c r="BG98"/>
  <c r="CC98" s="1"/>
  <c r="CN98" s="1"/>
  <c r="BA92"/>
  <c r="BB92" s="1"/>
  <c r="BC92" s="1"/>
  <c r="BA84"/>
  <c r="BB84" s="1"/>
  <c r="BC84" s="1"/>
  <c r="BA98"/>
  <c r="BB98" s="1"/>
  <c r="BC98" s="1"/>
  <c r="BA90"/>
  <c r="BB90" s="1"/>
  <c r="BC90" s="1"/>
  <c r="BA72"/>
  <c r="BB72" s="1"/>
  <c r="BC72" s="1"/>
  <c r="CC93"/>
  <c r="CN93" s="1"/>
  <c r="AR77"/>
  <c r="AS77" s="1"/>
  <c r="AT77" s="1"/>
  <c r="AR86"/>
  <c r="AS86" s="1"/>
  <c r="AT86" s="1"/>
  <c r="AR88"/>
  <c r="AS88" s="1"/>
  <c r="AT88" s="1"/>
  <c r="BA74"/>
  <c r="BB74" s="1"/>
  <c r="BC74" s="1"/>
  <c r="AO7"/>
  <c r="BA76"/>
  <c r="BB76" s="1"/>
  <c r="BC76" s="1"/>
  <c r="CJ97"/>
  <c r="BZ97"/>
  <c r="BA81"/>
  <c r="BB81" s="1"/>
  <c r="BC81" s="1"/>
  <c r="AX78"/>
  <c r="CC78" s="1"/>
  <c r="CN78" s="1"/>
  <c r="AY78"/>
  <c r="CB78" s="1"/>
  <c r="AZ78"/>
  <c r="AY73"/>
  <c r="AX73"/>
  <c r="CC73" s="1"/>
  <c r="CN73" s="1"/>
  <c r="AZ73"/>
  <c r="BA73" s="1"/>
  <c r="BB73" s="1"/>
  <c r="BC73" s="1"/>
  <c r="BA71"/>
  <c r="BB71" s="1"/>
  <c r="BC71" s="1"/>
  <c r="BA60"/>
  <c r="BB60" s="1"/>
  <c r="BC60" s="1"/>
  <c r="BH85"/>
  <c r="BG85"/>
  <c r="CC85" s="1"/>
  <c r="CN85" s="1"/>
  <c r="BI85"/>
  <c r="BJ85" s="1"/>
  <c r="BK85" s="1"/>
  <c r="BL85" s="1"/>
  <c r="CJ82"/>
  <c r="BZ82"/>
  <c r="AR61"/>
  <c r="AS61" s="1"/>
  <c r="AT61" s="1"/>
  <c r="BA89"/>
  <c r="BB89" s="1"/>
  <c r="BC89" s="1"/>
  <c r="CE33"/>
  <c r="CF33" s="1"/>
  <c r="CG33" s="1"/>
  <c r="CA33" s="1"/>
  <c r="CL33" s="1"/>
  <c r="CM33"/>
  <c r="AR57"/>
  <c r="AS57" s="1"/>
  <c r="AT57" s="1"/>
  <c r="AY77"/>
  <c r="CB77" s="1"/>
  <c r="AX77"/>
  <c r="AZ77"/>
  <c r="BA77" s="1"/>
  <c r="BB77" s="1"/>
  <c r="BC77" s="1"/>
  <c r="AY69"/>
  <c r="AX69"/>
  <c r="AZ69"/>
  <c r="CC69"/>
  <c r="CN69" s="1"/>
  <c r="AR70"/>
  <c r="AS70" s="1"/>
  <c r="AT70" s="1"/>
  <c r="BA97"/>
  <c r="BB97" s="1"/>
  <c r="BC97" s="1"/>
  <c r="CM28"/>
  <c r="CE28"/>
  <c r="CF28" s="1"/>
  <c r="CG28" s="1"/>
  <c r="CA28" s="1"/>
  <c r="CL28" s="1"/>
  <c r="AR64"/>
  <c r="AS64" s="1"/>
  <c r="AT64" s="1"/>
  <c r="CJ84"/>
  <c r="BZ84"/>
  <c r="AR65"/>
  <c r="AS65" s="1"/>
  <c r="AT65" s="1"/>
  <c r="BI99"/>
  <c r="BG99"/>
  <c r="CC99" s="1"/>
  <c r="CN99" s="1"/>
  <c r="BH99"/>
  <c r="BJ99" s="1"/>
  <c r="BK99" s="1"/>
  <c r="BL99" s="1"/>
  <c r="BI95"/>
  <c r="BG95"/>
  <c r="CC95" s="1"/>
  <c r="CN95" s="1"/>
  <c r="BH95"/>
  <c r="BH91"/>
  <c r="CB91" s="1"/>
  <c r="CM91" s="1"/>
  <c r="BI91"/>
  <c r="BG91"/>
  <c r="CC91" s="1"/>
  <c r="CN91" s="1"/>
  <c r="BH87"/>
  <c r="CB87" s="1"/>
  <c r="BI87"/>
  <c r="BG87"/>
  <c r="CC87" s="1"/>
  <c r="CN87" s="1"/>
  <c r="BI94"/>
  <c r="BH94"/>
  <c r="BG94"/>
  <c r="BI86"/>
  <c r="BH86"/>
  <c r="BG86"/>
  <c r="CJ80"/>
  <c r="BZ80"/>
  <c r="BA70"/>
  <c r="BB70" s="1"/>
  <c r="BC70" s="1"/>
  <c r="CJ89"/>
  <c r="BZ89"/>
  <c r="AP7"/>
  <c r="CB57"/>
  <c r="CE57" s="1"/>
  <c r="CF57" s="1"/>
  <c r="CG57" s="1"/>
  <c r="CA57" s="1"/>
  <c r="CL57" s="1"/>
  <c r="AR53"/>
  <c r="AS53" s="1"/>
  <c r="AT53" s="1"/>
  <c r="CM34"/>
  <c r="CE34"/>
  <c r="CF34" s="1"/>
  <c r="CG34" s="1"/>
  <c r="CA34" s="1"/>
  <c r="CL34" s="1"/>
  <c r="AX88"/>
  <c r="AY88"/>
  <c r="AZ88"/>
  <c r="BI97"/>
  <c r="BG97"/>
  <c r="CC97" s="1"/>
  <c r="CN97" s="1"/>
  <c r="BH97"/>
  <c r="BJ97" s="1"/>
  <c r="BK97" s="1"/>
  <c r="BL97" s="1"/>
  <c r="CB73"/>
  <c r="AR49"/>
  <c r="AS49" s="1"/>
  <c r="AT49" s="1"/>
  <c r="BA99"/>
  <c r="BB99" s="1"/>
  <c r="BC99" s="1"/>
  <c r="BA91"/>
  <c r="BB91" s="1"/>
  <c r="BC91" s="1"/>
  <c r="BA83"/>
  <c r="BB83" s="1"/>
  <c r="BC83" s="1"/>
  <c r="BH79"/>
  <c r="CB79" s="1"/>
  <c r="BI79"/>
  <c r="BG79"/>
  <c r="CC79" s="1"/>
  <c r="CN79" s="1"/>
  <c r="AX94"/>
  <c r="CC94" s="1"/>
  <c r="CN94" s="1"/>
  <c r="AZ94"/>
  <c r="AY94"/>
  <c r="AX86"/>
  <c r="CC86" s="1"/>
  <c r="CN86" s="1"/>
  <c r="AZ86"/>
  <c r="AY86"/>
  <c r="BI82"/>
  <c r="BG82"/>
  <c r="CC82" s="1"/>
  <c r="CN82" s="1"/>
  <c r="BH82"/>
  <c r="BJ82" s="1"/>
  <c r="BK82" s="1"/>
  <c r="BL82" s="1"/>
  <c r="BA96"/>
  <c r="BB96" s="1"/>
  <c r="BC96" s="1"/>
  <c r="BA80"/>
  <c r="BB80" s="1"/>
  <c r="BC80" s="1"/>
  <c r="AY61"/>
  <c r="AX61"/>
  <c r="AZ61"/>
  <c r="CC61"/>
  <c r="CN61" s="1"/>
  <c r="AR45"/>
  <c r="AS45" s="1"/>
  <c r="AT45" s="1"/>
  <c r="CE46"/>
  <c r="CF46" s="1"/>
  <c r="CG46" s="1"/>
  <c r="CA46" s="1"/>
  <c r="CL46" s="1"/>
  <c r="CM46"/>
  <c r="AR41"/>
  <c r="AS41" s="1"/>
  <c r="AT41" s="1"/>
  <c r="CB41"/>
  <c r="CM41" s="1"/>
  <c r="CC77"/>
  <c r="CN77" s="1"/>
  <c r="AR69"/>
  <c r="AS69" s="1"/>
  <c r="AT69" s="1"/>
  <c r="CB69"/>
  <c r="AR94"/>
  <c r="AS94" s="1"/>
  <c r="AT94" s="1"/>
  <c r="AR72"/>
  <c r="AS72" s="1"/>
  <c r="AT72" s="1"/>
  <c r="BF88"/>
  <c r="BF7" s="1"/>
  <c r="AY64"/>
  <c r="CB64" s="1"/>
  <c r="AX64"/>
  <c r="CC64" s="1"/>
  <c r="CN64" s="1"/>
  <c r="AZ64"/>
  <c r="AR56"/>
  <c r="AS56" s="1"/>
  <c r="AT56" s="1"/>
  <c r="AR48"/>
  <c r="AS48" s="1"/>
  <c r="AT48" s="1"/>
  <c r="CB48"/>
  <c r="AR40"/>
  <c r="AS40" s="1"/>
  <c r="AT40" s="1"/>
  <c r="CB40"/>
  <c r="BI84"/>
  <c r="BH84"/>
  <c r="CB84" s="1"/>
  <c r="BG84"/>
  <c r="CC84" s="1"/>
  <c r="CN84" s="1"/>
  <c r="BA63"/>
  <c r="BB63" s="1"/>
  <c r="BC63" s="1"/>
  <c r="AY65"/>
  <c r="AX65"/>
  <c r="CC65" s="1"/>
  <c r="CN65" s="1"/>
  <c r="AZ65"/>
  <c r="BZ99"/>
  <c r="CJ99"/>
  <c r="CJ95"/>
  <c r="BZ95"/>
  <c r="BZ91"/>
  <c r="CJ91"/>
  <c r="CJ87"/>
  <c r="BZ87"/>
  <c r="BA82"/>
  <c r="BB82" s="1"/>
  <c r="BC82" s="1"/>
  <c r="BI80"/>
  <c r="BH80"/>
  <c r="CB80" s="1"/>
  <c r="CM80" s="1"/>
  <c r="BG80"/>
  <c r="CC80" s="1"/>
  <c r="CN80" s="1"/>
  <c r="BA68"/>
  <c r="BB68" s="1"/>
  <c r="BC68" s="1"/>
  <c r="BH89"/>
  <c r="CB89" s="1"/>
  <c r="BG89"/>
  <c r="CC89" s="1"/>
  <c r="CN89" s="1"/>
  <c r="BI89"/>
  <c r="BJ89" s="1"/>
  <c r="BK89" s="1"/>
  <c r="BL89" s="1"/>
  <c r="CB45"/>
  <c r="CM45" s="1"/>
  <c r="CE75"/>
  <c r="CF75" s="1"/>
  <c r="CG75" s="1"/>
  <c r="CA75" s="1"/>
  <c r="CL75" s="1"/>
  <c r="CE67"/>
  <c r="CF67" s="1"/>
  <c r="CG67" s="1"/>
  <c r="CA67" s="1"/>
  <c r="CL67" s="1"/>
  <c r="CE63"/>
  <c r="CF63" s="1"/>
  <c r="CG63" s="1"/>
  <c r="CA63" s="1"/>
  <c r="CL63" s="1"/>
  <c r="CE53"/>
  <c r="CF53" s="1"/>
  <c r="CG53" s="1"/>
  <c r="CA53" s="1"/>
  <c r="CL53" s="1"/>
  <c r="CC90"/>
  <c r="CN90" s="1"/>
  <c r="CE49"/>
  <c r="CF49" s="1"/>
  <c r="CG49" s="1"/>
  <c r="CA49" s="1"/>
  <c r="CL49" s="1"/>
  <c r="CB82"/>
  <c r="CM82" s="1"/>
  <c r="CC96"/>
  <c r="CN96" s="1"/>
  <c r="CM42" i="16"/>
  <c r="CM39"/>
  <c r="AI97"/>
  <c r="AJ97" s="1"/>
  <c r="AK97" s="1"/>
  <c r="AI60"/>
  <c r="AJ60" s="1"/>
  <c r="AK60" s="1"/>
  <c r="AI79"/>
  <c r="AJ79" s="1"/>
  <c r="AK79" s="1"/>
  <c r="AI64"/>
  <c r="AJ64" s="1"/>
  <c r="AK64" s="1"/>
  <c r="CB51"/>
  <c r="CE51" s="1"/>
  <c r="CF51" s="1"/>
  <c r="CG51" s="1"/>
  <c r="CA51" s="1"/>
  <c r="CL51" s="1"/>
  <c r="CM43"/>
  <c r="CC45"/>
  <c r="CN45" s="1"/>
  <c r="CB49"/>
  <c r="CE49" s="1"/>
  <c r="CF49" s="1"/>
  <c r="CG49" s="1"/>
  <c r="CA49" s="1"/>
  <c r="CL49" s="1"/>
  <c r="CC46"/>
  <c r="CN46" s="1"/>
  <c r="CB48"/>
  <c r="CE48" s="1"/>
  <c r="CF48" s="1"/>
  <c r="CG48" s="1"/>
  <c r="CA37"/>
  <c r="CL37" s="1"/>
  <c r="CA34"/>
  <c r="CL34" s="1"/>
  <c r="CA42"/>
  <c r="CL42" s="1"/>
  <c r="CC51"/>
  <c r="CN51" s="1"/>
  <c r="CC50"/>
  <c r="CN50" s="1"/>
  <c r="CC47"/>
  <c r="CN47" s="1"/>
  <c r="CC53"/>
  <c r="CN53" s="1"/>
  <c r="AR50"/>
  <c r="AS50" s="1"/>
  <c r="AT50" s="1"/>
  <c r="AP52"/>
  <c r="CB52" s="1"/>
  <c r="CM52" s="1"/>
  <c r="AQ52"/>
  <c r="AO52"/>
  <c r="K29" i="19"/>
  <c r="N68" s="1"/>
  <c r="CB50" i="16"/>
  <c r="CE50" s="1"/>
  <c r="CF50" s="1"/>
  <c r="CG50" s="1"/>
  <c r="CC48"/>
  <c r="CN48" s="1"/>
  <c r="CC52"/>
  <c r="CN52" s="1"/>
  <c r="AR51"/>
  <c r="AS51" s="1"/>
  <c r="AT51" s="1"/>
  <c r="AR47"/>
  <c r="AS47" s="1"/>
  <c r="AT47" s="1"/>
  <c r="AR46"/>
  <c r="AS46" s="1"/>
  <c r="AT46" s="1"/>
  <c r="AO60"/>
  <c r="CM49"/>
  <c r="CC60"/>
  <c r="CN60" s="1"/>
  <c r="CB53"/>
  <c r="CE53" s="1"/>
  <c r="CF53" s="1"/>
  <c r="CG53" s="1"/>
  <c r="AI96"/>
  <c r="AJ96" s="1"/>
  <c r="AK96" s="1"/>
  <c r="AB7"/>
  <c r="P22" i="19" s="1"/>
  <c r="R66" s="1"/>
  <c r="AI70" i="16"/>
  <c r="AJ70" s="1"/>
  <c r="AK70" s="1"/>
  <c r="CB60"/>
  <c r="AI66"/>
  <c r="AJ66" s="1"/>
  <c r="AK66" s="1"/>
  <c r="AI72"/>
  <c r="AJ72" s="1"/>
  <c r="AK72" s="1"/>
  <c r="AI94"/>
  <c r="AJ94" s="1"/>
  <c r="AK94" s="1"/>
  <c r="AI63"/>
  <c r="AJ63" s="1"/>
  <c r="AK63" s="1"/>
  <c r="AR54"/>
  <c r="AS54" s="1"/>
  <c r="AT54" s="1"/>
  <c r="AI92"/>
  <c r="AJ92" s="1"/>
  <c r="AK92" s="1"/>
  <c r="CM37"/>
  <c r="AI58"/>
  <c r="AJ58" s="1"/>
  <c r="AK58" s="1"/>
  <c r="AI62"/>
  <c r="AJ62" s="1"/>
  <c r="AK62" s="1"/>
  <c r="AI59"/>
  <c r="AJ59" s="1"/>
  <c r="AK59" s="1"/>
  <c r="AI98"/>
  <c r="AJ98" s="1"/>
  <c r="AK98" s="1"/>
  <c r="AI55"/>
  <c r="AJ55" s="1"/>
  <c r="AK55" s="1"/>
  <c r="AI78"/>
  <c r="AJ78" s="1"/>
  <c r="AK78" s="1"/>
  <c r="CE46"/>
  <c r="CF46" s="1"/>
  <c r="CG46" s="1"/>
  <c r="CM46"/>
  <c r="AP77"/>
  <c r="AO77"/>
  <c r="AQ77"/>
  <c r="AR77" s="1"/>
  <c r="AS77" s="1"/>
  <c r="AT77" s="1"/>
  <c r="BE76"/>
  <c r="AW76"/>
  <c r="BY76"/>
  <c r="AP58"/>
  <c r="CB58" s="1"/>
  <c r="AQ58"/>
  <c r="AO58"/>
  <c r="CC58" s="1"/>
  <c r="CN58" s="1"/>
  <c r="CK66"/>
  <c r="BE89"/>
  <c r="AW89"/>
  <c r="AP81"/>
  <c r="AO81"/>
  <c r="AQ81"/>
  <c r="AR81" s="1"/>
  <c r="AS81" s="1"/>
  <c r="AT81" s="1"/>
  <c r="AW81"/>
  <c r="AP67"/>
  <c r="AQ67"/>
  <c r="AO67"/>
  <c r="AW67"/>
  <c r="AP62"/>
  <c r="AQ62"/>
  <c r="AO62"/>
  <c r="CC62" s="1"/>
  <c r="CN62" s="1"/>
  <c r="AP57"/>
  <c r="AQ57"/>
  <c r="AO57"/>
  <c r="CC57" s="1"/>
  <c r="CN57" s="1"/>
  <c r="CJ80"/>
  <c r="BZ80"/>
  <c r="CD80" s="1"/>
  <c r="AQ78"/>
  <c r="AP78"/>
  <c r="AO78"/>
  <c r="AP66"/>
  <c r="AQ66"/>
  <c r="AO66"/>
  <c r="AW66"/>
  <c r="BE96"/>
  <c r="BN96" s="1"/>
  <c r="AW96"/>
  <c r="BY96"/>
  <c r="AP59"/>
  <c r="AQ59"/>
  <c r="AO59"/>
  <c r="CC59" s="1"/>
  <c r="CN59" s="1"/>
  <c r="AW68"/>
  <c r="BY68"/>
  <c r="AO90"/>
  <c r="AP90"/>
  <c r="AQ90"/>
  <c r="BE93"/>
  <c r="BN93" s="1"/>
  <c r="AW93"/>
  <c r="BY93"/>
  <c r="BZ91"/>
  <c r="CD91" s="1"/>
  <c r="CJ91"/>
  <c r="AP64"/>
  <c r="AQ64"/>
  <c r="AO64"/>
  <c r="CJ72"/>
  <c r="BZ72"/>
  <c r="CD72" s="1"/>
  <c r="AP87"/>
  <c r="AO87"/>
  <c r="AQ87"/>
  <c r="AR87" s="1"/>
  <c r="AS87" s="1"/>
  <c r="AT87" s="1"/>
  <c r="AP63"/>
  <c r="AQ63"/>
  <c r="AO63"/>
  <c r="CC63" s="1"/>
  <c r="CN63" s="1"/>
  <c r="AO98"/>
  <c r="AP98"/>
  <c r="AQ98"/>
  <c r="AW98"/>
  <c r="CJ88"/>
  <c r="BZ88"/>
  <c r="CD88" s="1"/>
  <c r="BZ79"/>
  <c r="CD79" s="1"/>
  <c r="CJ79"/>
  <c r="CK97"/>
  <c r="CK70"/>
  <c r="AP71"/>
  <c r="AQ71"/>
  <c r="AO71"/>
  <c r="AW71"/>
  <c r="AP55"/>
  <c r="AQ55"/>
  <c r="AO55"/>
  <c r="CC55" s="1"/>
  <c r="CN55" s="1"/>
  <c r="AP95"/>
  <c r="AQ95"/>
  <c r="AO95"/>
  <c r="AW95"/>
  <c r="CK71"/>
  <c r="AW99"/>
  <c r="BE99"/>
  <c r="BN99" s="1"/>
  <c r="CK82"/>
  <c r="CK48"/>
  <c r="AP70"/>
  <c r="AQ70"/>
  <c r="AO70"/>
  <c r="AW70"/>
  <c r="AP65"/>
  <c r="AQ65"/>
  <c r="AO65"/>
  <c r="AW65"/>
  <c r="AI44"/>
  <c r="AJ44" s="1"/>
  <c r="AK44" s="1"/>
  <c r="CB44"/>
  <c r="CE44" s="1"/>
  <c r="CF44" s="1"/>
  <c r="CG44" s="1"/>
  <c r="AQ72"/>
  <c r="AP72"/>
  <c r="AO72"/>
  <c r="BE94"/>
  <c r="BN94" s="1"/>
  <c r="AW94"/>
  <c r="CK52"/>
  <c r="AI73"/>
  <c r="AJ73" s="1"/>
  <c r="AK73" s="1"/>
  <c r="CK84"/>
  <c r="AO92"/>
  <c r="AP92"/>
  <c r="AQ92"/>
  <c r="AP91"/>
  <c r="AO91"/>
  <c r="AQ91"/>
  <c r="AW91"/>
  <c r="CE35"/>
  <c r="CF35" s="1"/>
  <c r="CG35" s="1"/>
  <c r="CM35"/>
  <c r="AP83"/>
  <c r="AO83"/>
  <c r="AQ83"/>
  <c r="AR83" s="1"/>
  <c r="AS83" s="1"/>
  <c r="AT83" s="1"/>
  <c r="CB63"/>
  <c r="CE63" s="1"/>
  <c r="CF63" s="1"/>
  <c r="CG63" s="1"/>
  <c r="CB54"/>
  <c r="CM54" s="1"/>
  <c r="O16" i="19"/>
  <c r="AN7" i="16"/>
  <c r="H32" i="19" s="1"/>
  <c r="P68" s="1"/>
  <c r="AG7" i="16"/>
  <c r="U22" i="19" s="1"/>
  <c r="U16" s="1"/>
  <c r="CE54" i="16"/>
  <c r="CF54" s="1"/>
  <c r="CG54" s="1"/>
  <c r="BE77"/>
  <c r="AW77"/>
  <c r="BY77"/>
  <c r="BZ60"/>
  <c r="CD60" s="1"/>
  <c r="CJ60"/>
  <c r="AO76"/>
  <c r="AP76"/>
  <c r="AQ76"/>
  <c r="AO74"/>
  <c r="AP74"/>
  <c r="AQ74"/>
  <c r="AW74"/>
  <c r="AI74"/>
  <c r="AJ74" s="1"/>
  <c r="AK74" s="1"/>
  <c r="CK69"/>
  <c r="AP89"/>
  <c r="AO89"/>
  <c r="AQ89"/>
  <c r="AR89" s="1"/>
  <c r="AS89" s="1"/>
  <c r="AT89" s="1"/>
  <c r="AI51"/>
  <c r="AJ51" s="1"/>
  <c r="AK51" s="1"/>
  <c r="AQ80"/>
  <c r="AP80"/>
  <c r="AO80"/>
  <c r="BE78"/>
  <c r="BY78" s="1"/>
  <c r="AW78"/>
  <c r="AO96"/>
  <c r="AP96"/>
  <c r="AQ96"/>
  <c r="AO84"/>
  <c r="AQ84"/>
  <c r="AP84"/>
  <c r="AW84"/>
  <c r="AI84"/>
  <c r="AJ84" s="1"/>
  <c r="AK84" s="1"/>
  <c r="AP75"/>
  <c r="AO75"/>
  <c r="AQ75"/>
  <c r="AW75"/>
  <c r="AP56"/>
  <c r="AQ56"/>
  <c r="AO56"/>
  <c r="AP68"/>
  <c r="AQ68"/>
  <c r="AO68"/>
  <c r="BE90"/>
  <c r="BN90" s="1"/>
  <c r="AW90"/>
  <c r="AQ86"/>
  <c r="AP86"/>
  <c r="AO86"/>
  <c r="AW86"/>
  <c r="AI86"/>
  <c r="AJ86" s="1"/>
  <c r="AK86" s="1"/>
  <c r="CK98"/>
  <c r="AP93"/>
  <c r="AO93"/>
  <c r="AQ93"/>
  <c r="AR93" s="1"/>
  <c r="AS93" s="1"/>
  <c r="AT93" s="1"/>
  <c r="BZ64"/>
  <c r="CD64" s="1"/>
  <c r="CJ64"/>
  <c r="AW64"/>
  <c r="AV7"/>
  <c r="M32" i="19" s="1"/>
  <c r="O69" s="1"/>
  <c r="T69" s="1"/>
  <c r="U69" s="1"/>
  <c r="AW87" i="16"/>
  <c r="BE87"/>
  <c r="AP61"/>
  <c r="AQ61"/>
  <c r="AO61"/>
  <c r="CC61" s="1"/>
  <c r="CN61" s="1"/>
  <c r="AP97"/>
  <c r="AO97"/>
  <c r="AQ97"/>
  <c r="AW97"/>
  <c r="CE38"/>
  <c r="CF38" s="1"/>
  <c r="CG38" s="1"/>
  <c r="CM38"/>
  <c r="AI50"/>
  <c r="AJ50" s="1"/>
  <c r="AK50" s="1"/>
  <c r="AP85"/>
  <c r="AO85"/>
  <c r="AQ85"/>
  <c r="AR85" s="1"/>
  <c r="AS85" s="1"/>
  <c r="AT85" s="1"/>
  <c r="AW85"/>
  <c r="BZ85"/>
  <c r="CD85" s="1"/>
  <c r="CJ85"/>
  <c r="BZ75"/>
  <c r="CD75" s="1"/>
  <c r="CJ75"/>
  <c r="AI47"/>
  <c r="AJ47" s="1"/>
  <c r="AK47" s="1"/>
  <c r="AI46"/>
  <c r="AJ46" s="1"/>
  <c r="AK46" s="1"/>
  <c r="CK67"/>
  <c r="CK65"/>
  <c r="AR60"/>
  <c r="AS60" s="1"/>
  <c r="AT60" s="1"/>
  <c r="AI76"/>
  <c r="AJ76" s="1"/>
  <c r="AK76" s="1"/>
  <c r="AP69"/>
  <c r="AQ69"/>
  <c r="AO69"/>
  <c r="AW69"/>
  <c r="AP79"/>
  <c r="AO79"/>
  <c r="AQ79"/>
  <c r="AR79" s="1"/>
  <c r="AS79" s="1"/>
  <c r="AT79" s="1"/>
  <c r="AW79"/>
  <c r="CK74"/>
  <c r="AW80"/>
  <c r="BZ95"/>
  <c r="CD95" s="1"/>
  <c r="CJ95"/>
  <c r="CE36"/>
  <c r="CF36" s="1"/>
  <c r="CG36" s="1"/>
  <c r="CM36"/>
  <c r="AI68"/>
  <c r="AJ68" s="1"/>
  <c r="AK68" s="1"/>
  <c r="J29" i="19" s="1"/>
  <c r="M68" s="1"/>
  <c r="CB45" i="16"/>
  <c r="CE45" s="1"/>
  <c r="CF45" s="1"/>
  <c r="CG45" s="1"/>
  <c r="AI90"/>
  <c r="AJ90" s="1"/>
  <c r="AK90" s="1"/>
  <c r="AP99"/>
  <c r="AQ99"/>
  <c r="AO99"/>
  <c r="AI65"/>
  <c r="AJ65" s="1"/>
  <c r="AK65" s="1"/>
  <c r="CK56"/>
  <c r="AW72"/>
  <c r="AO94"/>
  <c r="AQ94"/>
  <c r="AP94"/>
  <c r="AQ88"/>
  <c r="AP88"/>
  <c r="AO88"/>
  <c r="AW88"/>
  <c r="AI88"/>
  <c r="AJ88" s="1"/>
  <c r="AK88" s="1"/>
  <c r="AP73"/>
  <c r="AO73"/>
  <c r="AQ73"/>
  <c r="AR73" s="1"/>
  <c r="AS73" s="1"/>
  <c r="AT73" s="1"/>
  <c r="AW73"/>
  <c r="CK81"/>
  <c r="AI80"/>
  <c r="AJ80" s="1"/>
  <c r="AK80" s="1"/>
  <c r="BE92"/>
  <c r="BN92" s="1"/>
  <c r="AW92"/>
  <c r="CJ86"/>
  <c r="BZ86"/>
  <c r="CD86" s="1"/>
  <c r="AW83"/>
  <c r="BE83"/>
  <c r="AO82"/>
  <c r="AQ82"/>
  <c r="AP82"/>
  <c r="AW82"/>
  <c r="AI82"/>
  <c r="AJ82" s="1"/>
  <c r="AK82" s="1"/>
  <c r="CB47"/>
  <c r="AF7"/>
  <c r="W22" i="19" s="1"/>
  <c r="S67" s="1"/>
  <c r="CC83" i="20"/>
  <c r="CN83" s="1"/>
  <c r="BZ85"/>
  <c r="CJ85"/>
  <c r="CE56"/>
  <c r="CF56" s="1"/>
  <c r="CG56" s="1"/>
  <c r="CA56" s="1"/>
  <c r="CL56" s="1"/>
  <c r="CM56"/>
  <c r="BZ83"/>
  <c r="CJ83"/>
  <c r="CK78"/>
  <c r="CD78"/>
  <c r="CK74"/>
  <c r="CD74"/>
  <c r="CK70"/>
  <c r="CD70"/>
  <c r="CK66"/>
  <c r="CD66"/>
  <c r="CK62"/>
  <c r="CD62"/>
  <c r="CB74"/>
  <c r="CB70"/>
  <c r="CB66"/>
  <c r="CB62"/>
  <c r="BZ79"/>
  <c r="CJ79"/>
  <c r="CE55"/>
  <c r="CF55" s="1"/>
  <c r="CG55" s="1"/>
  <c r="CA55" s="1"/>
  <c r="CL55" s="1"/>
  <c r="CM55"/>
  <c r="CE51"/>
  <c r="CF51" s="1"/>
  <c r="CG51" s="1"/>
  <c r="CA51" s="1"/>
  <c r="CL51" s="1"/>
  <c r="CM51"/>
  <c r="CE47"/>
  <c r="CF47" s="1"/>
  <c r="CG47" s="1"/>
  <c r="CA47" s="1"/>
  <c r="CL47" s="1"/>
  <c r="CM47"/>
  <c r="CE43"/>
  <c r="CF43" s="1"/>
  <c r="CG43" s="1"/>
  <c r="CA43" s="1"/>
  <c r="CL43" s="1"/>
  <c r="CM43"/>
  <c r="CB96"/>
  <c r="CB90"/>
  <c r="BZ92"/>
  <c r="CJ92"/>
  <c r="BZ96"/>
  <c r="CJ96"/>
  <c r="BZ88"/>
  <c r="CJ88"/>
  <c r="CE76"/>
  <c r="CF76" s="1"/>
  <c r="CG76" s="1"/>
  <c r="CA76" s="1"/>
  <c r="CL76" s="1"/>
  <c r="CM76"/>
  <c r="CE60"/>
  <c r="CF60" s="1"/>
  <c r="CG60" s="1"/>
  <c r="CA60" s="1"/>
  <c r="CL60" s="1"/>
  <c r="CM60"/>
  <c r="BZ81"/>
  <c r="CJ81"/>
  <c r="CB93"/>
  <c r="CB68"/>
  <c r="BZ94"/>
  <c r="CJ94"/>
  <c r="BZ86"/>
  <c r="CJ86"/>
  <c r="BZ98"/>
  <c r="CJ98"/>
  <c r="BZ90"/>
  <c r="CJ90"/>
  <c r="AR91" i="16" l="1"/>
  <c r="AS91" s="1"/>
  <c r="AT91" s="1"/>
  <c r="M40" i="19"/>
  <c r="BN89" i="16"/>
  <c r="G39" i="19"/>
  <c r="J71" s="1"/>
  <c r="AR75" i="16"/>
  <c r="AS75" s="1"/>
  <c r="AT75" s="1"/>
  <c r="CB99" i="20"/>
  <c r="CM99" s="1"/>
  <c r="BJ93"/>
  <c r="BK93" s="1"/>
  <c r="BL93" s="1"/>
  <c r="CE72"/>
  <c r="CF72" s="1"/>
  <c r="CG72" s="1"/>
  <c r="CA72" s="1"/>
  <c r="CL72" s="1"/>
  <c r="AY7"/>
  <c r="CM57"/>
  <c r="BA88"/>
  <c r="BB88" s="1"/>
  <c r="BC88" s="1"/>
  <c r="CB94"/>
  <c r="CM94" s="1"/>
  <c r="AX7"/>
  <c r="AT7"/>
  <c r="BA94"/>
  <c r="BB94" s="1"/>
  <c r="BC94" s="1"/>
  <c r="BJ86"/>
  <c r="BK86" s="1"/>
  <c r="BL86" s="1"/>
  <c r="CE45"/>
  <c r="CF45" s="1"/>
  <c r="CG45" s="1"/>
  <c r="CA45" s="1"/>
  <c r="CL45" s="1"/>
  <c r="CK87"/>
  <c r="CD87"/>
  <c r="CE87" s="1"/>
  <c r="CF87" s="1"/>
  <c r="CG87" s="1"/>
  <c r="CA87" s="1"/>
  <c r="CL87" s="1"/>
  <c r="CD95"/>
  <c r="CK95"/>
  <c r="BA65"/>
  <c r="BB65" s="1"/>
  <c r="BC65" s="1"/>
  <c r="BA64"/>
  <c r="BB64" s="1"/>
  <c r="BC64" s="1"/>
  <c r="CE69"/>
  <c r="CF69" s="1"/>
  <c r="CG69" s="1"/>
  <c r="CA69" s="1"/>
  <c r="CL69" s="1"/>
  <c r="CM69"/>
  <c r="CE77"/>
  <c r="CF77" s="1"/>
  <c r="CG77" s="1"/>
  <c r="CA77" s="1"/>
  <c r="CL77" s="1"/>
  <c r="CM77"/>
  <c r="CE73"/>
  <c r="CF73" s="1"/>
  <c r="CG73" s="1"/>
  <c r="CA73" s="1"/>
  <c r="CL73" s="1"/>
  <c r="CM73"/>
  <c r="CB97"/>
  <c r="CK89"/>
  <c r="CD89"/>
  <c r="CE89" s="1"/>
  <c r="CF89" s="1"/>
  <c r="CG89" s="1"/>
  <c r="CA89" s="1"/>
  <c r="CL89" s="1"/>
  <c r="CK82"/>
  <c r="CD82"/>
  <c r="CE82" s="1"/>
  <c r="CF82" s="1"/>
  <c r="CG82" s="1"/>
  <c r="CA82" s="1"/>
  <c r="CL82" s="1"/>
  <c r="CK97"/>
  <c r="CD97"/>
  <c r="CB86"/>
  <c r="BJ80"/>
  <c r="BK80" s="1"/>
  <c r="BL80" s="1"/>
  <c r="CD91"/>
  <c r="CE91" s="1"/>
  <c r="CF91" s="1"/>
  <c r="CG91" s="1"/>
  <c r="CA91" s="1"/>
  <c r="CL91" s="1"/>
  <c r="CK91"/>
  <c r="CD99"/>
  <c r="CK99"/>
  <c r="BJ84"/>
  <c r="BK84" s="1"/>
  <c r="BL84" s="1"/>
  <c r="CM40"/>
  <c r="CE40"/>
  <c r="CF40" s="1"/>
  <c r="CG40" s="1"/>
  <c r="CA40" s="1"/>
  <c r="CL40" s="1"/>
  <c r="CE48"/>
  <c r="CF48" s="1"/>
  <c r="CG48" s="1"/>
  <c r="CA48" s="1"/>
  <c r="CL48" s="1"/>
  <c r="CM48"/>
  <c r="BI88"/>
  <c r="BH88"/>
  <c r="CB88" s="1"/>
  <c r="CM88" s="1"/>
  <c r="BG88"/>
  <c r="CC88" s="1"/>
  <c r="CN88" s="1"/>
  <c r="BA61"/>
  <c r="BB61" s="1"/>
  <c r="BC61" s="1"/>
  <c r="CB61"/>
  <c r="BA86"/>
  <c r="BB86" s="1"/>
  <c r="BC86" s="1"/>
  <c r="BJ79"/>
  <c r="BK79" s="1"/>
  <c r="BL79" s="1"/>
  <c r="CE41"/>
  <c r="CF41" s="1"/>
  <c r="CG41" s="1"/>
  <c r="CA41" s="1"/>
  <c r="CL41" s="1"/>
  <c r="CK80"/>
  <c r="CD80"/>
  <c r="CE80" s="1"/>
  <c r="CF80" s="1"/>
  <c r="CG80" s="1"/>
  <c r="CA80" s="1"/>
  <c r="CL80" s="1"/>
  <c r="BJ94"/>
  <c r="BK94" s="1"/>
  <c r="BL94" s="1"/>
  <c r="BJ87"/>
  <c r="BK87" s="1"/>
  <c r="BL87" s="1"/>
  <c r="BJ91"/>
  <c r="BK91" s="1"/>
  <c r="BL91" s="1"/>
  <c r="BJ95"/>
  <c r="BK95" s="1"/>
  <c r="BL95" s="1"/>
  <c r="CB95"/>
  <c r="CB65"/>
  <c r="CK84"/>
  <c r="CD84"/>
  <c r="CE84" s="1"/>
  <c r="CF84" s="1"/>
  <c r="CG84" s="1"/>
  <c r="CA84" s="1"/>
  <c r="CL84" s="1"/>
  <c r="BA69"/>
  <c r="BB69" s="1"/>
  <c r="BC69" s="1"/>
  <c r="BA78"/>
  <c r="BB78" s="1"/>
  <c r="BC78" s="1"/>
  <c r="CB98"/>
  <c r="CM98" s="1"/>
  <c r="CB92"/>
  <c r="CM92" s="1"/>
  <c r="CM51" i="16"/>
  <c r="CA36"/>
  <c r="CL36" s="1"/>
  <c r="CA63"/>
  <c r="CL63" s="1"/>
  <c r="CA48"/>
  <c r="CL48" s="1"/>
  <c r="CA46"/>
  <c r="CL46" s="1"/>
  <c r="CA53"/>
  <c r="CL53" s="1"/>
  <c r="CA45"/>
  <c r="CL45" s="1"/>
  <c r="CA38"/>
  <c r="CL38" s="1"/>
  <c r="CA54"/>
  <c r="CL54" s="1"/>
  <c r="CA35"/>
  <c r="CL35" s="1"/>
  <c r="CA44"/>
  <c r="CL44" s="1"/>
  <c r="CA50"/>
  <c r="CL50" s="1"/>
  <c r="CM50"/>
  <c r="CE52"/>
  <c r="CF52" s="1"/>
  <c r="CG52" s="1"/>
  <c r="AR52"/>
  <c r="AS52" s="1"/>
  <c r="AT52" s="1"/>
  <c r="O29" i="19"/>
  <c r="L69" s="1"/>
  <c r="CM53" i="16"/>
  <c r="Q67" i="19"/>
  <c r="V67" s="1"/>
  <c r="W67" s="1"/>
  <c r="BF99" i="16"/>
  <c r="BH99" s="1"/>
  <c r="AR90"/>
  <c r="AS90" s="1"/>
  <c r="AT90" s="1"/>
  <c r="AR59"/>
  <c r="AS59" s="1"/>
  <c r="AT59" s="1"/>
  <c r="CE58"/>
  <c r="CF58" s="1"/>
  <c r="CG58" s="1"/>
  <c r="CM58"/>
  <c r="AK7"/>
  <c r="V22" i="19" s="1"/>
  <c r="R67" s="1"/>
  <c r="CM45" i="16"/>
  <c r="AR94"/>
  <c r="AS94" s="1"/>
  <c r="AT94" s="1"/>
  <c r="AR99"/>
  <c r="AS99" s="1"/>
  <c r="AT99" s="1"/>
  <c r="BF89"/>
  <c r="BI89" s="1"/>
  <c r="CM44"/>
  <c r="AR82"/>
  <c r="AS82" s="1"/>
  <c r="AT82" s="1"/>
  <c r="BY99"/>
  <c r="AR61"/>
  <c r="AS61" s="1"/>
  <c r="AT61" s="1"/>
  <c r="AO7"/>
  <c r="K32" i="19" s="1"/>
  <c r="S68" s="1"/>
  <c r="AR74" i="16"/>
  <c r="AS74" s="1"/>
  <c r="AT74" s="1"/>
  <c r="AR76"/>
  <c r="AS76" s="1"/>
  <c r="AT76" s="1"/>
  <c r="BF77"/>
  <c r="BI77" s="1"/>
  <c r="AR65"/>
  <c r="AS65" s="1"/>
  <c r="AT65" s="1"/>
  <c r="AR70"/>
  <c r="AS70" s="1"/>
  <c r="AT70" s="1"/>
  <c r="BF96"/>
  <c r="BH96" s="1"/>
  <c r="AR66"/>
  <c r="AS66" s="1"/>
  <c r="AT66" s="1"/>
  <c r="AR78"/>
  <c r="AS78" s="1"/>
  <c r="AT78" s="1"/>
  <c r="AR62"/>
  <c r="AS62" s="1"/>
  <c r="AT62" s="1"/>
  <c r="AZ83"/>
  <c r="AY83"/>
  <c r="AX83"/>
  <c r="BF92"/>
  <c r="BO92" s="1"/>
  <c r="BY92"/>
  <c r="AX73"/>
  <c r="CC73" s="1"/>
  <c r="CN73" s="1"/>
  <c r="AZ73"/>
  <c r="AY73"/>
  <c r="CK95"/>
  <c r="AZ79"/>
  <c r="AY79"/>
  <c r="AX79"/>
  <c r="BF79"/>
  <c r="AY69"/>
  <c r="CB69" s="1"/>
  <c r="CE69" s="1"/>
  <c r="CF69" s="1"/>
  <c r="CG69" s="1"/>
  <c r="AZ69"/>
  <c r="AX69"/>
  <c r="CC69" s="1"/>
  <c r="CN69" s="1"/>
  <c r="CK75"/>
  <c r="CK85"/>
  <c r="AZ97"/>
  <c r="AX97"/>
  <c r="AY97"/>
  <c r="BF97"/>
  <c r="BO97" s="1"/>
  <c r="AZ87"/>
  <c r="AY87"/>
  <c r="AX87"/>
  <c r="BF90"/>
  <c r="BO90" s="1"/>
  <c r="BY90"/>
  <c r="AR56"/>
  <c r="AS56" s="1"/>
  <c r="AT56" s="1"/>
  <c r="CB56"/>
  <c r="CM56" s="1"/>
  <c r="AY84"/>
  <c r="AZ84"/>
  <c r="AX84"/>
  <c r="BF84"/>
  <c r="AY78"/>
  <c r="AZ78"/>
  <c r="AX78"/>
  <c r="AY74"/>
  <c r="AZ74"/>
  <c r="AX74"/>
  <c r="BF74"/>
  <c r="BZ77"/>
  <c r="CD77" s="1"/>
  <c r="CJ77"/>
  <c r="AZ91"/>
  <c r="AY91"/>
  <c r="AX91"/>
  <c r="BF91"/>
  <c r="BO91" s="1"/>
  <c r="AY94"/>
  <c r="AZ94"/>
  <c r="AX94"/>
  <c r="AY71"/>
  <c r="CB71" s="1"/>
  <c r="AX71"/>
  <c r="CC71" s="1"/>
  <c r="CN71" s="1"/>
  <c r="AZ71"/>
  <c r="BA71" s="1"/>
  <c r="BB71" s="1"/>
  <c r="BC71" s="1"/>
  <c r="CK72"/>
  <c r="AR64"/>
  <c r="AS64" s="1"/>
  <c r="AT64" s="1"/>
  <c r="CK91"/>
  <c r="AZ93"/>
  <c r="AY93"/>
  <c r="AX93"/>
  <c r="BZ68"/>
  <c r="CD68" s="1"/>
  <c r="CJ68"/>
  <c r="CJ96"/>
  <c r="BZ96"/>
  <c r="CD96" s="1"/>
  <c r="CK80"/>
  <c r="AY67"/>
  <c r="CB67" s="1"/>
  <c r="CE67" s="1"/>
  <c r="CF67" s="1"/>
  <c r="CG67" s="1"/>
  <c r="AX67"/>
  <c r="CC67" s="1"/>
  <c r="CN67" s="1"/>
  <c r="AZ67"/>
  <c r="BA67" s="1"/>
  <c r="BB67" s="1"/>
  <c r="BC67" s="1"/>
  <c r="AX81"/>
  <c r="AY81"/>
  <c r="AZ81"/>
  <c r="BF81"/>
  <c r="BG89"/>
  <c r="CJ76"/>
  <c r="BZ76"/>
  <c r="CD76" s="1"/>
  <c r="BF76"/>
  <c r="BE7"/>
  <c r="S32" i="19" s="1"/>
  <c r="O70" s="1"/>
  <c r="T70" s="1"/>
  <c r="U70" s="1"/>
  <c r="CC56" i="16"/>
  <c r="CN56" s="1"/>
  <c r="AP7"/>
  <c r="I32" i="19" s="1"/>
  <c r="Q68" s="1"/>
  <c r="V68" s="1"/>
  <c r="W68" s="1"/>
  <c r="Q29"/>
  <c r="N69" s="1"/>
  <c r="CE47" i="16"/>
  <c r="CF47" s="1"/>
  <c r="CG47" s="1"/>
  <c r="CM47"/>
  <c r="AY82"/>
  <c r="AZ82"/>
  <c r="AX82"/>
  <c r="BF82"/>
  <c r="BF83"/>
  <c r="BY83"/>
  <c r="CK86"/>
  <c r="AY92"/>
  <c r="AX92"/>
  <c r="AZ92"/>
  <c r="BA92" s="1"/>
  <c r="BB92" s="1"/>
  <c r="BC92" s="1"/>
  <c r="AY88"/>
  <c r="AZ88"/>
  <c r="AX88"/>
  <c r="BF88"/>
  <c r="AR88"/>
  <c r="AS88" s="1"/>
  <c r="AT88" s="1"/>
  <c r="AY72"/>
  <c r="AZ72"/>
  <c r="AX72"/>
  <c r="CC72" s="1"/>
  <c r="CN72" s="1"/>
  <c r="AY80"/>
  <c r="AZ80"/>
  <c r="AX80"/>
  <c r="AR69"/>
  <c r="AS69" s="1"/>
  <c r="AT69" s="1"/>
  <c r="AZ85"/>
  <c r="AY85"/>
  <c r="AX85"/>
  <c r="BF85"/>
  <c r="AR97"/>
  <c r="AS97" s="1"/>
  <c r="AT97" s="1"/>
  <c r="BF87"/>
  <c r="BY87"/>
  <c r="AX64"/>
  <c r="CC64" s="1"/>
  <c r="CN64" s="1"/>
  <c r="AY64"/>
  <c r="CB64" s="1"/>
  <c r="CM64" s="1"/>
  <c r="AZ64"/>
  <c r="AW7"/>
  <c r="N32" i="19" s="1"/>
  <c r="P69" s="1"/>
  <c r="CK64" i="16"/>
  <c r="AY86"/>
  <c r="AZ86"/>
  <c r="AX86"/>
  <c r="BF86"/>
  <c r="AR86"/>
  <c r="AS86" s="1"/>
  <c r="AT86" s="1"/>
  <c r="AY90"/>
  <c r="AZ90"/>
  <c r="AX90"/>
  <c r="AR68"/>
  <c r="AS68" s="1"/>
  <c r="AT68" s="1"/>
  <c r="AZ75"/>
  <c r="AY75"/>
  <c r="AX75"/>
  <c r="BF75"/>
  <c r="AR84"/>
  <c r="AS84" s="1"/>
  <c r="AT84" s="1"/>
  <c r="AR96"/>
  <c r="AS96" s="1"/>
  <c r="AT96" s="1"/>
  <c r="CJ78"/>
  <c r="BZ78"/>
  <c r="CD78" s="1"/>
  <c r="BF78"/>
  <c r="AR80"/>
  <c r="AS80" s="1"/>
  <c r="AT80" s="1"/>
  <c r="CE60"/>
  <c r="CF60" s="1"/>
  <c r="CG60" s="1"/>
  <c r="CK60"/>
  <c r="AZ77"/>
  <c r="AY77"/>
  <c r="AX77"/>
  <c r="AR92"/>
  <c r="AS92" s="1"/>
  <c r="AT92" s="1"/>
  <c r="CB61"/>
  <c r="CE61" s="1"/>
  <c r="CF61" s="1"/>
  <c r="CG61" s="1"/>
  <c r="BF94"/>
  <c r="BO94" s="1"/>
  <c r="BY94"/>
  <c r="AR72"/>
  <c r="AS72" s="1"/>
  <c r="AT72" s="1"/>
  <c r="AY65"/>
  <c r="CB65" s="1"/>
  <c r="CE65" s="1"/>
  <c r="CF65" s="1"/>
  <c r="CG65" s="1"/>
  <c r="AZ65"/>
  <c r="AX65"/>
  <c r="CC65" s="1"/>
  <c r="CN65" s="1"/>
  <c r="AX70"/>
  <c r="CC70" s="1"/>
  <c r="CN70" s="1"/>
  <c r="AY70"/>
  <c r="AZ70"/>
  <c r="AZ99"/>
  <c r="AY99"/>
  <c r="AX99"/>
  <c r="CB59"/>
  <c r="BF80"/>
  <c r="AZ95"/>
  <c r="AY95"/>
  <c r="AX95"/>
  <c r="BF95"/>
  <c r="BO95" s="1"/>
  <c r="AR95"/>
  <c r="AS95" s="1"/>
  <c r="AT95" s="1"/>
  <c r="AR55"/>
  <c r="AS55" s="1"/>
  <c r="AT55" s="1"/>
  <c r="CB55"/>
  <c r="AR71"/>
  <c r="AS71" s="1"/>
  <c r="AT71" s="1"/>
  <c r="CK79"/>
  <c r="CK88"/>
  <c r="AY98"/>
  <c r="AZ98"/>
  <c r="AX98"/>
  <c r="BF98"/>
  <c r="BO98" s="1"/>
  <c r="AR98"/>
  <c r="AS98" s="1"/>
  <c r="AT98" s="1"/>
  <c r="AR63"/>
  <c r="AS63" s="1"/>
  <c r="AT63" s="1"/>
  <c r="BZ93"/>
  <c r="CD93" s="1"/>
  <c r="CJ93"/>
  <c r="BF93"/>
  <c r="BO93" s="1"/>
  <c r="AX68"/>
  <c r="CC68" s="1"/>
  <c r="CN68" s="1"/>
  <c r="AZ68"/>
  <c r="AY68"/>
  <c r="AY96"/>
  <c r="AX96"/>
  <c r="AZ96"/>
  <c r="AX66"/>
  <c r="CC66" s="1"/>
  <c r="CN66" s="1"/>
  <c r="AY66"/>
  <c r="AZ66"/>
  <c r="AR57"/>
  <c r="AS57" s="1"/>
  <c r="AT57" s="1"/>
  <c r="CB57"/>
  <c r="AR67"/>
  <c r="AS67" s="1"/>
  <c r="AT67" s="1"/>
  <c r="AX89"/>
  <c r="AZ89"/>
  <c r="AY89"/>
  <c r="AR58"/>
  <c r="AS58" s="1"/>
  <c r="AT58" s="1"/>
  <c r="AY76"/>
  <c r="AZ76"/>
  <c r="AX76"/>
  <c r="CB62"/>
  <c r="CD85" i="20"/>
  <c r="CK85"/>
  <c r="CB83"/>
  <c r="CM83" s="1"/>
  <c r="CB85"/>
  <c r="CM48" i="16"/>
  <c r="K39" i="19"/>
  <c r="N71" s="1"/>
  <c r="CM79" i="20"/>
  <c r="CK86"/>
  <c r="CD86"/>
  <c r="CM84"/>
  <c r="CM87"/>
  <c r="CE64"/>
  <c r="CF64" s="1"/>
  <c r="CG64" s="1"/>
  <c r="CA64" s="1"/>
  <c r="CL64" s="1"/>
  <c r="CM64"/>
  <c r="CM89"/>
  <c r="CE68"/>
  <c r="CF68" s="1"/>
  <c r="CG68" s="1"/>
  <c r="CA68" s="1"/>
  <c r="CL68" s="1"/>
  <c r="CM68"/>
  <c r="CE93"/>
  <c r="CF93" s="1"/>
  <c r="CG93" s="1"/>
  <c r="CA93" s="1"/>
  <c r="CL93" s="1"/>
  <c r="CM93"/>
  <c r="CM90"/>
  <c r="CM86"/>
  <c r="CM96"/>
  <c r="CB81"/>
  <c r="CM63" i="16"/>
  <c r="CE62" i="20"/>
  <c r="CF62" s="1"/>
  <c r="CG62" s="1"/>
  <c r="CA62" s="1"/>
  <c r="CL62" s="1"/>
  <c r="CM62"/>
  <c r="CE66"/>
  <c r="CF66" s="1"/>
  <c r="CG66" s="1"/>
  <c r="CA66" s="1"/>
  <c r="CL66" s="1"/>
  <c r="CM66"/>
  <c r="CE70"/>
  <c r="CF70" s="1"/>
  <c r="CG70" s="1"/>
  <c r="CA70" s="1"/>
  <c r="CL70" s="1"/>
  <c r="CM70"/>
  <c r="CE74"/>
  <c r="CF74" s="1"/>
  <c r="CG74" s="1"/>
  <c r="CA74" s="1"/>
  <c r="CL74" s="1"/>
  <c r="CM74"/>
  <c r="CE78"/>
  <c r="CF78" s="1"/>
  <c r="CG78" s="1"/>
  <c r="CA78" s="1"/>
  <c r="CL78" s="1"/>
  <c r="CM78"/>
  <c r="CM60" i="16"/>
  <c r="CK90" i="20"/>
  <c r="CD90"/>
  <c r="CE90" s="1"/>
  <c r="CF90" s="1"/>
  <c r="CG90" s="1"/>
  <c r="CA90" s="1"/>
  <c r="CL90" s="1"/>
  <c r="CD98"/>
  <c r="CK98"/>
  <c r="CD94"/>
  <c r="CK94"/>
  <c r="CK81"/>
  <c r="CD81"/>
  <c r="CK88"/>
  <c r="CD88"/>
  <c r="CD96"/>
  <c r="CE96" s="1"/>
  <c r="CF96" s="1"/>
  <c r="CG96" s="1"/>
  <c r="CA96" s="1"/>
  <c r="CL96" s="1"/>
  <c r="CK96"/>
  <c r="CD92"/>
  <c r="CK92"/>
  <c r="CK79"/>
  <c r="CD79"/>
  <c r="CE79" s="1"/>
  <c r="CF79" s="1"/>
  <c r="CG79" s="1"/>
  <c r="CA79" s="1"/>
  <c r="CL79" s="1"/>
  <c r="CK83"/>
  <c r="CD83"/>
  <c r="J72" i="19" l="1"/>
  <c r="BP93" i="16"/>
  <c r="BQ93"/>
  <c r="BR93"/>
  <c r="BS93" s="1"/>
  <c r="BT93" s="1"/>
  <c r="BU93" s="1"/>
  <c r="BQ94"/>
  <c r="BP94"/>
  <c r="BR94"/>
  <c r="BQ90"/>
  <c r="BS90" s="1"/>
  <c r="BT90" s="1"/>
  <c r="BU90" s="1"/>
  <c r="BR90"/>
  <c r="BP90"/>
  <c r="BQ92"/>
  <c r="BR92"/>
  <c r="BP92"/>
  <c r="BO89"/>
  <c r="BN7"/>
  <c r="G42" i="19" s="1"/>
  <c r="O71" s="1"/>
  <c r="T71" s="1"/>
  <c r="U71" s="1"/>
  <c r="BY89" i="16"/>
  <c r="BO96"/>
  <c r="BO99"/>
  <c r="BQ98"/>
  <c r="BP98"/>
  <c r="BR98"/>
  <c r="BR95"/>
  <c r="BP95"/>
  <c r="BQ95"/>
  <c r="BS95" s="1"/>
  <c r="BT95" s="1"/>
  <c r="BU95" s="1"/>
  <c r="BR91"/>
  <c r="BP91"/>
  <c r="BQ91"/>
  <c r="BS91" s="1"/>
  <c r="BT91" s="1"/>
  <c r="BU91" s="1"/>
  <c r="BP97"/>
  <c r="BQ97"/>
  <c r="BR97"/>
  <c r="CE94" i="20"/>
  <c r="CF94" s="1"/>
  <c r="CG94" s="1"/>
  <c r="CA94" s="1"/>
  <c r="CL94" s="1"/>
  <c r="CE99"/>
  <c r="CF99" s="1"/>
  <c r="CG99" s="1"/>
  <c r="CA99" s="1"/>
  <c r="CL99" s="1"/>
  <c r="BC7"/>
  <c r="BG7"/>
  <c r="BJ88"/>
  <c r="BK88" s="1"/>
  <c r="BL88" s="1"/>
  <c r="CE65"/>
  <c r="CF65" s="1"/>
  <c r="CG65" s="1"/>
  <c r="CA65" s="1"/>
  <c r="CL65" s="1"/>
  <c r="CM65"/>
  <c r="BH7"/>
  <c r="CE86"/>
  <c r="CF86" s="1"/>
  <c r="CG86" s="1"/>
  <c r="CA86" s="1"/>
  <c r="CL86" s="1"/>
  <c r="CM95"/>
  <c r="CE95"/>
  <c r="CF95" s="1"/>
  <c r="CG95" s="1"/>
  <c r="CA95" s="1"/>
  <c r="CL95" s="1"/>
  <c r="CE61"/>
  <c r="CF61" s="1"/>
  <c r="CG61" s="1"/>
  <c r="CA61" s="1"/>
  <c r="CL61" s="1"/>
  <c r="CM61"/>
  <c r="CM97"/>
  <c r="CE97"/>
  <c r="CF97" s="1"/>
  <c r="CG97" s="1"/>
  <c r="CA97" s="1"/>
  <c r="CL97" s="1"/>
  <c r="CE98"/>
  <c r="CF98" s="1"/>
  <c r="CG98" s="1"/>
  <c r="CA98" s="1"/>
  <c r="CL98" s="1"/>
  <c r="CE88"/>
  <c r="CF88" s="1"/>
  <c r="CG88" s="1"/>
  <c r="CA88" s="1"/>
  <c r="CL88" s="1"/>
  <c r="CE92"/>
  <c r="CF92" s="1"/>
  <c r="CG92" s="1"/>
  <c r="CA92" s="1"/>
  <c r="CL92" s="1"/>
  <c r="BL7"/>
  <c r="CE83"/>
  <c r="CF83" s="1"/>
  <c r="CG83" s="1"/>
  <c r="CA83" s="1"/>
  <c r="CL83" s="1"/>
  <c r="W29" i="19"/>
  <c r="N70" s="1"/>
  <c r="BG99" i="16"/>
  <c r="Q40" i="19" s="1"/>
  <c r="CA65" i="16"/>
  <c r="CL65" s="1"/>
  <c r="CA61"/>
  <c r="CL61" s="1"/>
  <c r="CA60"/>
  <c r="CL60" s="1"/>
  <c r="CA67"/>
  <c r="CL67" s="1"/>
  <c r="CA47"/>
  <c r="CL47" s="1"/>
  <c r="CA69"/>
  <c r="CL69" s="1"/>
  <c r="CA58"/>
  <c r="CL58" s="1"/>
  <c r="CA52"/>
  <c r="CL52" s="1"/>
  <c r="BZ99"/>
  <c r="S38" i="19"/>
  <c r="I26"/>
  <c r="BA96" i="16"/>
  <c r="BB96" s="1"/>
  <c r="BC96" s="1"/>
  <c r="P29" i="19"/>
  <c r="M69" s="1"/>
  <c r="CJ99" i="16"/>
  <c r="BH89"/>
  <c r="BH77"/>
  <c r="CB77" s="1"/>
  <c r="CM77" s="1"/>
  <c r="BI99"/>
  <c r="BJ99" s="1"/>
  <c r="BK99" s="1"/>
  <c r="BL99" s="1"/>
  <c r="BA80"/>
  <c r="BB80" s="1"/>
  <c r="BC80" s="1"/>
  <c r="BG96"/>
  <c r="CE71"/>
  <c r="CF71" s="1"/>
  <c r="CG71" s="1"/>
  <c r="CM71"/>
  <c r="AT7"/>
  <c r="J32" i="19" s="1"/>
  <c r="R68" s="1"/>
  <c r="CM61" i="16"/>
  <c r="BA98"/>
  <c r="BB98" s="1"/>
  <c r="BC98" s="1"/>
  <c r="BA99"/>
  <c r="BB99" s="1"/>
  <c r="BC99" s="1"/>
  <c r="BA90"/>
  <c r="BB90" s="1"/>
  <c r="BC90" s="1"/>
  <c r="BJ89"/>
  <c r="BK89" s="1"/>
  <c r="BL89" s="1"/>
  <c r="J39" i="19" s="1"/>
  <c r="M71" s="1"/>
  <c r="BI96" i="16"/>
  <c r="BA93"/>
  <c r="BB93" s="1"/>
  <c r="BC93" s="1"/>
  <c r="BJ96"/>
  <c r="BK96" s="1"/>
  <c r="BL96" s="1"/>
  <c r="CM69"/>
  <c r="CM67"/>
  <c r="BA89"/>
  <c r="BB89" s="1"/>
  <c r="BC89" s="1"/>
  <c r="BA82"/>
  <c r="BB82" s="1"/>
  <c r="BC82" s="1"/>
  <c r="BA91"/>
  <c r="BB91" s="1"/>
  <c r="BC91" s="1"/>
  <c r="BG77"/>
  <c r="CC77" s="1"/>
  <c r="CN77" s="1"/>
  <c r="BA78"/>
  <c r="BB78" s="1"/>
  <c r="BC78" s="1"/>
  <c r="BA69"/>
  <c r="BB69" s="1"/>
  <c r="BC69" s="1"/>
  <c r="CK93"/>
  <c r="CE59"/>
  <c r="CF59" s="1"/>
  <c r="CG59" s="1"/>
  <c r="CM59"/>
  <c r="BH94"/>
  <c r="BG94"/>
  <c r="CC94" s="1"/>
  <c r="CN94" s="1"/>
  <c r="BI94"/>
  <c r="BI75"/>
  <c r="BG75"/>
  <c r="CC75" s="1"/>
  <c r="CN75" s="1"/>
  <c r="BH75"/>
  <c r="BJ75" s="1"/>
  <c r="BK75" s="1"/>
  <c r="BL75" s="1"/>
  <c r="BH87"/>
  <c r="CB87" s="1"/>
  <c r="CM87" s="1"/>
  <c r="BG87"/>
  <c r="CC87" s="1"/>
  <c r="CN87" s="1"/>
  <c r="BI87"/>
  <c r="BI76"/>
  <c r="BH76"/>
  <c r="CB76" s="1"/>
  <c r="BG76"/>
  <c r="CC76" s="1"/>
  <c r="CN76" s="1"/>
  <c r="BH91"/>
  <c r="CB91" s="1"/>
  <c r="CE91" s="1"/>
  <c r="CF91" s="1"/>
  <c r="CG91" s="1"/>
  <c r="BG91"/>
  <c r="CC91" s="1"/>
  <c r="CN91" s="1"/>
  <c r="BI91"/>
  <c r="CK77"/>
  <c r="U29" i="19"/>
  <c r="L70" s="1"/>
  <c r="BH84" i="16"/>
  <c r="BG84"/>
  <c r="CC84" s="1"/>
  <c r="CN84" s="1"/>
  <c r="BI84"/>
  <c r="CJ90"/>
  <c r="BZ90"/>
  <c r="CD90" s="1"/>
  <c r="BA97"/>
  <c r="BB97" s="1"/>
  <c r="BC97" s="1"/>
  <c r="CK99"/>
  <c r="CJ92"/>
  <c r="BZ92"/>
  <c r="CD92" s="1"/>
  <c r="BA76"/>
  <c r="BB76" s="1"/>
  <c r="BC76" s="1"/>
  <c r="BH93"/>
  <c r="BI93"/>
  <c r="BG93"/>
  <c r="CC93" s="1"/>
  <c r="CN93" s="1"/>
  <c r="BH98"/>
  <c r="BG98"/>
  <c r="CC98" s="1"/>
  <c r="CN98" s="1"/>
  <c r="BI98"/>
  <c r="CE55"/>
  <c r="CF55" s="1"/>
  <c r="CG55" s="1"/>
  <c r="CM55"/>
  <c r="BA77"/>
  <c r="BB77" s="1"/>
  <c r="BC77" s="1"/>
  <c r="BI78"/>
  <c r="BG78"/>
  <c r="CC78" s="1"/>
  <c r="CN78" s="1"/>
  <c r="BH78"/>
  <c r="BJ78" s="1"/>
  <c r="BK78" s="1"/>
  <c r="BL78" s="1"/>
  <c r="BA75"/>
  <c r="BB75" s="1"/>
  <c r="BC75" s="1"/>
  <c r="BA64"/>
  <c r="BB64" s="1"/>
  <c r="BC64" s="1"/>
  <c r="AY7"/>
  <c r="O32" i="19" s="1"/>
  <c r="BA72" i="16"/>
  <c r="BB72" s="1"/>
  <c r="BC72" s="1"/>
  <c r="CB72"/>
  <c r="BH88"/>
  <c r="CB88" s="1"/>
  <c r="CE88" s="1"/>
  <c r="CF88" s="1"/>
  <c r="CG88" s="1"/>
  <c r="BG88"/>
  <c r="CC88" s="1"/>
  <c r="CN88" s="1"/>
  <c r="BI88"/>
  <c r="BZ83"/>
  <c r="CD83" s="1"/>
  <c r="CJ83"/>
  <c r="BH82"/>
  <c r="BG82"/>
  <c r="CC82" s="1"/>
  <c r="CN82" s="1"/>
  <c r="BI82"/>
  <c r="CK68"/>
  <c r="CM65"/>
  <c r="CM62"/>
  <c r="CE62"/>
  <c r="CF62" s="1"/>
  <c r="CG62" s="1"/>
  <c r="CE57"/>
  <c r="CF57" s="1"/>
  <c r="CG57" s="1"/>
  <c r="CM57"/>
  <c r="BA66"/>
  <c r="BB66" s="1"/>
  <c r="BC66" s="1"/>
  <c r="CB66"/>
  <c r="BA68"/>
  <c r="BB68" s="1"/>
  <c r="BC68" s="1"/>
  <c r="CB68"/>
  <c r="CM68" s="1"/>
  <c r="BH95"/>
  <c r="CB95" s="1"/>
  <c r="CE95" s="1"/>
  <c r="CF95" s="1"/>
  <c r="CG95" s="1"/>
  <c r="BG95"/>
  <c r="CC95" s="1"/>
  <c r="CN95" s="1"/>
  <c r="BI95"/>
  <c r="BA95"/>
  <c r="BB95" s="1"/>
  <c r="BC95" s="1"/>
  <c r="BH80"/>
  <c r="BG80"/>
  <c r="CC80" s="1"/>
  <c r="CN80" s="1"/>
  <c r="BI80"/>
  <c r="BA70"/>
  <c r="BB70" s="1"/>
  <c r="BC70" s="1"/>
  <c r="CB70"/>
  <c r="BA65"/>
  <c r="BB65" s="1"/>
  <c r="BC65" s="1"/>
  <c r="CJ94"/>
  <c r="BZ94"/>
  <c r="CD94" s="1"/>
  <c r="CK78"/>
  <c r="BH86"/>
  <c r="BG86"/>
  <c r="CC86" s="1"/>
  <c r="CN86" s="1"/>
  <c r="BI86"/>
  <c r="BA86"/>
  <c r="BB86" s="1"/>
  <c r="BC86" s="1"/>
  <c r="CE64"/>
  <c r="CF64" s="1"/>
  <c r="CG64" s="1"/>
  <c r="AX7"/>
  <c r="Q32" i="19" s="1"/>
  <c r="S69" s="1"/>
  <c r="BZ87" i="16"/>
  <c r="CD87" s="1"/>
  <c r="CJ87"/>
  <c r="BH85"/>
  <c r="BI85"/>
  <c r="BG85"/>
  <c r="CC85" s="1"/>
  <c r="CN85" s="1"/>
  <c r="BA85"/>
  <c r="BB85" s="1"/>
  <c r="BC85" s="1"/>
  <c r="CE56"/>
  <c r="CF56" s="1"/>
  <c r="CG56" s="1"/>
  <c r="BA88"/>
  <c r="BB88" s="1"/>
  <c r="BC88" s="1"/>
  <c r="BH83"/>
  <c r="BG83"/>
  <c r="CC83" s="1"/>
  <c r="CN83" s="1"/>
  <c r="BI83"/>
  <c r="CK76"/>
  <c r="BH81"/>
  <c r="BI81"/>
  <c r="BG81"/>
  <c r="CC81" s="1"/>
  <c r="CN81" s="1"/>
  <c r="BA81"/>
  <c r="BB81" s="1"/>
  <c r="BC81" s="1"/>
  <c r="CK96"/>
  <c r="BA94"/>
  <c r="BB94" s="1"/>
  <c r="BC94" s="1"/>
  <c r="BJ77"/>
  <c r="BK77" s="1"/>
  <c r="BL77" s="1"/>
  <c r="BI74"/>
  <c r="BH74"/>
  <c r="BG74"/>
  <c r="CC74" s="1"/>
  <c r="CN74" s="1"/>
  <c r="BF7"/>
  <c r="T32" i="19" s="1"/>
  <c r="P70" s="1"/>
  <c r="BA74" i="16"/>
  <c r="BB74" s="1"/>
  <c r="BC74" s="1"/>
  <c r="CB78"/>
  <c r="CM78" s="1"/>
  <c r="BA84"/>
  <c r="BB84" s="1"/>
  <c r="BC84" s="1"/>
  <c r="BH90"/>
  <c r="BG90"/>
  <c r="CC90" s="1"/>
  <c r="CN90" s="1"/>
  <c r="BI90"/>
  <c r="BA87"/>
  <c r="BB87" s="1"/>
  <c r="BC87" s="1"/>
  <c r="BH97"/>
  <c r="BI97"/>
  <c r="BG97"/>
  <c r="CC97" s="1"/>
  <c r="CN97" s="1"/>
  <c r="BH79"/>
  <c r="BG79"/>
  <c r="CC79" s="1"/>
  <c r="CN79" s="1"/>
  <c r="BI79"/>
  <c r="BA79"/>
  <c r="BB79" s="1"/>
  <c r="BC79" s="1"/>
  <c r="BA73"/>
  <c r="BB73" s="1"/>
  <c r="BC73" s="1"/>
  <c r="BH92"/>
  <c r="BG92"/>
  <c r="CC92" s="1"/>
  <c r="CN92" s="1"/>
  <c r="BI92"/>
  <c r="BA83"/>
  <c r="BB83" s="1"/>
  <c r="BC83" s="1"/>
  <c r="CB73"/>
  <c r="CM85" i="20"/>
  <c r="CE85"/>
  <c r="CF85" s="1"/>
  <c r="CG85" s="1"/>
  <c r="CA85" s="1"/>
  <c r="CL85" s="1"/>
  <c r="CE81"/>
  <c r="CF81" s="1"/>
  <c r="CG81" s="1"/>
  <c r="CA81" s="1"/>
  <c r="CL81" s="1"/>
  <c r="CM81"/>
  <c r="BR99" i="16" l="1"/>
  <c r="BQ99"/>
  <c r="BP99"/>
  <c r="CC99" s="1"/>
  <c r="CN99" s="1"/>
  <c r="CJ89"/>
  <c r="BZ89"/>
  <c r="U38" i="19" s="1"/>
  <c r="BP89" i="16"/>
  <c r="BQ89"/>
  <c r="BR89"/>
  <c r="BO7"/>
  <c r="H42" i="19" s="1"/>
  <c r="P71" s="1"/>
  <c r="BS97" i="16"/>
  <c r="BT97" s="1"/>
  <c r="BU97" s="1"/>
  <c r="CB89"/>
  <c r="I39" i="19"/>
  <c r="L71" s="1"/>
  <c r="BQ96" i="16"/>
  <c r="BP96"/>
  <c r="CC96" s="1"/>
  <c r="CN96" s="1"/>
  <c r="BR96"/>
  <c r="V29" i="19"/>
  <c r="M70" s="1"/>
  <c r="N72"/>
  <c r="BS98" i="16"/>
  <c r="BT98" s="1"/>
  <c r="BU98" s="1"/>
  <c r="BS92"/>
  <c r="BT92" s="1"/>
  <c r="BU92" s="1"/>
  <c r="BS94"/>
  <c r="BT94" s="1"/>
  <c r="BU94" s="1"/>
  <c r="CD99"/>
  <c r="CA64"/>
  <c r="CL64" s="1"/>
  <c r="CA62"/>
  <c r="CL62" s="1"/>
  <c r="CA55"/>
  <c r="CL55" s="1"/>
  <c r="CA59"/>
  <c r="CL59" s="1"/>
  <c r="CA56"/>
  <c r="CL56" s="1"/>
  <c r="CA95"/>
  <c r="CL95" s="1"/>
  <c r="CA57"/>
  <c r="CL57" s="1"/>
  <c r="CA88"/>
  <c r="CL88" s="1"/>
  <c r="CA91"/>
  <c r="CL91" s="1"/>
  <c r="CA71"/>
  <c r="CL71" s="1"/>
  <c r="CE78"/>
  <c r="CF78" s="1"/>
  <c r="CG78" s="1"/>
  <c r="BJ93"/>
  <c r="BK93" s="1"/>
  <c r="BL93" s="1"/>
  <c r="CB75"/>
  <c r="CM75" s="1"/>
  <c r="BJ76"/>
  <c r="BK76" s="1"/>
  <c r="BL76" s="1"/>
  <c r="BJ92"/>
  <c r="BK92" s="1"/>
  <c r="BL92" s="1"/>
  <c r="BJ97"/>
  <c r="BK97" s="1"/>
  <c r="BL97" s="1"/>
  <c r="BJ74"/>
  <c r="BK74" s="1"/>
  <c r="BL74" s="1"/>
  <c r="BH7"/>
  <c r="U32" i="19" s="1"/>
  <c r="BJ81" i="16"/>
  <c r="BK81" s="1"/>
  <c r="BL81" s="1"/>
  <c r="CB81"/>
  <c r="CB92"/>
  <c r="CM92" s="1"/>
  <c r="BJ85"/>
  <c r="BK85" s="1"/>
  <c r="BL85" s="1"/>
  <c r="CB85"/>
  <c r="CE87"/>
  <c r="CF87" s="1"/>
  <c r="CG87" s="1"/>
  <c r="CK87"/>
  <c r="BJ86"/>
  <c r="BK86" s="1"/>
  <c r="BL86" s="1"/>
  <c r="CK94"/>
  <c r="BJ82"/>
  <c r="BK82" s="1"/>
  <c r="BL82" s="1"/>
  <c r="CB82"/>
  <c r="CK83"/>
  <c r="CE72"/>
  <c r="CF72" s="1"/>
  <c r="CG72" s="1"/>
  <c r="CM72"/>
  <c r="Q69" i="19"/>
  <c r="V69" s="1"/>
  <c r="W69" s="1"/>
  <c r="O26"/>
  <c r="BJ98" i="16"/>
  <c r="BK98" s="1"/>
  <c r="BL98" s="1"/>
  <c r="CB98"/>
  <c r="CE98" s="1"/>
  <c r="CF98" s="1"/>
  <c r="CG98" s="1"/>
  <c r="CE76"/>
  <c r="CF76" s="1"/>
  <c r="CG76" s="1"/>
  <c r="CM76"/>
  <c r="CK92"/>
  <c r="CB74"/>
  <c r="BJ91"/>
  <c r="BK91" s="1"/>
  <c r="BL91" s="1"/>
  <c r="CB86"/>
  <c r="CE86" s="1"/>
  <c r="CF86" s="1"/>
  <c r="CG86" s="1"/>
  <c r="BJ94"/>
  <c r="BK94" s="1"/>
  <c r="BL94" s="1"/>
  <c r="CB94"/>
  <c r="CM94" s="1"/>
  <c r="CE73"/>
  <c r="CF73" s="1"/>
  <c r="CG73" s="1"/>
  <c r="CM73"/>
  <c r="BJ79"/>
  <c r="BK79" s="1"/>
  <c r="BL79" s="1"/>
  <c r="CB79"/>
  <c r="BJ90"/>
  <c r="BK90" s="1"/>
  <c r="BL90" s="1"/>
  <c r="CB90"/>
  <c r="CM90" s="1"/>
  <c r="BG7"/>
  <c r="W32" i="19" s="1"/>
  <c r="S70" s="1"/>
  <c r="BJ83" i="16"/>
  <c r="BK83" s="1"/>
  <c r="BL83" s="1"/>
  <c r="CB83"/>
  <c r="CM83" s="1"/>
  <c r="CE70"/>
  <c r="CF70" s="1"/>
  <c r="CG70" s="1"/>
  <c r="CM70"/>
  <c r="BJ80"/>
  <c r="BK80" s="1"/>
  <c r="BL80" s="1"/>
  <c r="CB80"/>
  <c r="BJ95"/>
  <c r="BK95" s="1"/>
  <c r="BL95" s="1"/>
  <c r="CE66"/>
  <c r="CF66" s="1"/>
  <c r="CG66" s="1"/>
  <c r="CM66"/>
  <c r="CE68"/>
  <c r="CF68" s="1"/>
  <c r="CG68" s="1"/>
  <c r="BJ88"/>
  <c r="BK88" s="1"/>
  <c r="BL88" s="1"/>
  <c r="BC7"/>
  <c r="P32" i="19" s="1"/>
  <c r="R69" s="1"/>
  <c r="CB93" i="16"/>
  <c r="CM93" s="1"/>
  <c r="CB97"/>
  <c r="CE97" s="1"/>
  <c r="CF97" s="1"/>
  <c r="CG97" s="1"/>
  <c r="CK90"/>
  <c r="BJ84"/>
  <c r="BK84" s="1"/>
  <c r="BL84" s="1"/>
  <c r="CB84"/>
  <c r="CE84" s="1"/>
  <c r="CF84" s="1"/>
  <c r="CG84" s="1"/>
  <c r="CE77"/>
  <c r="CF77" s="1"/>
  <c r="CG77" s="1"/>
  <c r="BJ87"/>
  <c r="BK87" s="1"/>
  <c r="BL87" s="1"/>
  <c r="CM88"/>
  <c r="CM89"/>
  <c r="CM95"/>
  <c r="CM91"/>
  <c r="BS89" l="1"/>
  <c r="BT89" s="1"/>
  <c r="BU89" s="1"/>
  <c r="BS96"/>
  <c r="BT96" s="1"/>
  <c r="BU96" s="1"/>
  <c r="CB96"/>
  <c r="CD89"/>
  <c r="CE89" s="1"/>
  <c r="CF89" s="1"/>
  <c r="CG89" s="1"/>
  <c r="CK89"/>
  <c r="BQ7"/>
  <c r="I42" i="19" s="1"/>
  <c r="CC89" i="16"/>
  <c r="BP7"/>
  <c r="K42" i="19" s="1"/>
  <c r="S71" s="1"/>
  <c r="BS99" i="16"/>
  <c r="BT99" s="1"/>
  <c r="BU99" s="1"/>
  <c r="P40" i="19" s="1"/>
  <c r="M72" s="1"/>
  <c r="CB99" i="16"/>
  <c r="O40" i="19"/>
  <c r="L72" s="1"/>
  <c r="Q70"/>
  <c r="V70" s="1"/>
  <c r="W70" s="1"/>
  <c r="U26"/>
  <c r="V38"/>
  <c r="J73" s="1"/>
  <c r="P73" s="1"/>
  <c r="CM97" i="16"/>
  <c r="CE93"/>
  <c r="CF93" s="1"/>
  <c r="CG93" s="1"/>
  <c r="CA93" s="1"/>
  <c r="CL93" s="1"/>
  <c r="CE75"/>
  <c r="CF75" s="1"/>
  <c r="CG75" s="1"/>
  <c r="CA75" s="1"/>
  <c r="CL75" s="1"/>
  <c r="CA77"/>
  <c r="CL77" s="1"/>
  <c r="CA97"/>
  <c r="CL97" s="1"/>
  <c r="CA70"/>
  <c r="CL70" s="1"/>
  <c r="CA86"/>
  <c r="CL86" s="1"/>
  <c r="CA76"/>
  <c r="CL76" s="1"/>
  <c r="CA72"/>
  <c r="CL72" s="1"/>
  <c r="CA89"/>
  <c r="CL89" s="1"/>
  <c r="CA84"/>
  <c r="CL84" s="1"/>
  <c r="CA68"/>
  <c r="CL68" s="1"/>
  <c r="CA66"/>
  <c r="CL66" s="1"/>
  <c r="CA73"/>
  <c r="CL73" s="1"/>
  <c r="CA98"/>
  <c r="CL98" s="1"/>
  <c r="CA87"/>
  <c r="CL87" s="1"/>
  <c r="CA78"/>
  <c r="CL78" s="1"/>
  <c r="CM86"/>
  <c r="CM98"/>
  <c r="CM84"/>
  <c r="CE94"/>
  <c r="CF94" s="1"/>
  <c r="CG94" s="1"/>
  <c r="CE90"/>
  <c r="CF90" s="1"/>
  <c r="CG90" s="1"/>
  <c r="CM79"/>
  <c r="CE79"/>
  <c r="CF79" s="1"/>
  <c r="CG79" s="1"/>
  <c r="CE74"/>
  <c r="CF74" s="1"/>
  <c r="CG74" s="1"/>
  <c r="CM74"/>
  <c r="CE82"/>
  <c r="CF82" s="1"/>
  <c r="CG82" s="1"/>
  <c r="CM82"/>
  <c r="CE81"/>
  <c r="CF81" s="1"/>
  <c r="CG81" s="1"/>
  <c r="CM81"/>
  <c r="CE80"/>
  <c r="CF80" s="1"/>
  <c r="CG80" s="1"/>
  <c r="CM80"/>
  <c r="CE83"/>
  <c r="CF83" s="1"/>
  <c r="CG83" s="1"/>
  <c r="CM85"/>
  <c r="CE85"/>
  <c r="CF85" s="1"/>
  <c r="CG85" s="1"/>
  <c r="CE92"/>
  <c r="CF92" s="1"/>
  <c r="CG92" s="1"/>
  <c r="BL7"/>
  <c r="V32" i="19" s="1"/>
  <c r="R70" s="1"/>
  <c r="CN89" i="16" l="1"/>
  <c r="X38" i="19"/>
  <c r="CM99" i="16"/>
  <c r="CE99"/>
  <c r="CF99" s="1"/>
  <c r="CG99" s="1"/>
  <c r="CA99" s="1"/>
  <c r="CL99" s="1"/>
  <c r="Q71" i="19"/>
  <c r="V71" s="1"/>
  <c r="W71" s="1"/>
  <c r="I36"/>
  <c r="T73"/>
  <c r="BU7" i="16"/>
  <c r="J42" i="19" s="1"/>
  <c r="R71" s="1"/>
  <c r="CM96" i="16"/>
  <c r="CE96"/>
  <c r="CF96" s="1"/>
  <c r="CG96" s="1"/>
  <c r="CA96" s="1"/>
  <c r="CL96" s="1"/>
  <c r="W73" i="19"/>
  <c r="W38"/>
  <c r="CA92" i="16"/>
  <c r="CL92" s="1"/>
  <c r="CA79"/>
  <c r="CL79" s="1"/>
  <c r="CA90"/>
  <c r="CL90" s="1"/>
  <c r="CA85"/>
  <c r="CL85" s="1"/>
  <c r="CA83"/>
  <c r="CL83" s="1"/>
  <c r="CA80"/>
  <c r="CL80" s="1"/>
  <c r="CA81"/>
  <c r="CL81" s="1"/>
  <c r="CA82"/>
  <c r="CL82" s="1"/>
  <c r="CA74"/>
  <c r="CL74" s="1"/>
  <c r="CA94"/>
  <c r="CL94" s="1"/>
</calcChain>
</file>

<file path=xl/sharedStrings.xml><?xml version="1.0" encoding="utf-8"?>
<sst xmlns="http://schemas.openxmlformats.org/spreadsheetml/2006/main" count="475" uniqueCount="137">
  <si>
    <t>初期本数</t>
    <rPh sb="0" eb="2">
      <t>ショキ</t>
    </rPh>
    <rPh sb="2" eb="4">
      <t>ホンスウ</t>
    </rPh>
    <phoneticPr fontId="4"/>
  </si>
  <si>
    <t>地位指数</t>
    <rPh sb="0" eb="2">
      <t>チイ</t>
    </rPh>
    <rPh sb="2" eb="4">
      <t>シスウ</t>
    </rPh>
    <phoneticPr fontId="4"/>
  </si>
  <si>
    <t>間伐率</t>
    <rPh sb="0" eb="2">
      <t>カンバツ</t>
    </rPh>
    <rPh sb="2" eb="3">
      <t>リツ</t>
    </rPh>
    <phoneticPr fontId="4"/>
  </si>
  <si>
    <t>成立本数</t>
    <rPh sb="0" eb="2">
      <t>セイリツ</t>
    </rPh>
    <rPh sb="2" eb="4">
      <t>ホンスウ</t>
    </rPh>
    <phoneticPr fontId="4"/>
  </si>
  <si>
    <t>樹高</t>
    <rPh sb="0" eb="2">
      <t>ジュコウ</t>
    </rPh>
    <phoneticPr fontId="4"/>
  </si>
  <si>
    <t>林令</t>
    <rPh sb="0" eb="1">
      <t>リン</t>
    </rPh>
    <rPh sb="1" eb="2">
      <t>レイ</t>
    </rPh>
    <phoneticPr fontId="4"/>
  </si>
  <si>
    <t>間伐林令</t>
    <rPh sb="0" eb="2">
      <t>カンバツ</t>
    </rPh>
    <rPh sb="2" eb="3">
      <t>リン</t>
    </rPh>
    <rPh sb="3" eb="4">
      <t>レイ</t>
    </rPh>
    <phoneticPr fontId="4"/>
  </si>
  <si>
    <t>材積</t>
    <rPh sb="0" eb="1">
      <t>ザイ</t>
    </rPh>
    <rPh sb="1" eb="2">
      <t>セキ</t>
    </rPh>
    <phoneticPr fontId="4"/>
  </si>
  <si>
    <t>間伐林令　(今回間伐)</t>
    <rPh sb="0" eb="2">
      <t>カンバツ</t>
    </rPh>
    <rPh sb="2" eb="3">
      <t>リン</t>
    </rPh>
    <rPh sb="3" eb="4">
      <t>レイ</t>
    </rPh>
    <rPh sb="6" eb="7">
      <t>コン</t>
    </rPh>
    <phoneticPr fontId="4"/>
  </si>
  <si>
    <t>材積</t>
    <rPh sb="0" eb="2">
      <t>ザイセキ</t>
    </rPh>
    <phoneticPr fontId="4"/>
  </si>
  <si>
    <t>HF</t>
    <phoneticPr fontId="12"/>
  </si>
  <si>
    <t>G</t>
    <phoneticPr fontId="12"/>
  </si>
  <si>
    <t>Dg</t>
    <phoneticPr fontId="12"/>
  </si>
  <si>
    <t>Ｒｙ</t>
    <phoneticPr fontId="4"/>
  </si>
  <si>
    <t>HF</t>
    <phoneticPr fontId="12"/>
  </si>
  <si>
    <t>G</t>
    <phoneticPr fontId="12"/>
  </si>
  <si>
    <t>Dg</t>
    <phoneticPr fontId="12"/>
  </si>
  <si>
    <t>林分の現況</t>
    <rPh sb="0" eb="1">
      <t>リン</t>
    </rPh>
    <rPh sb="1" eb="2">
      <t>ブン</t>
    </rPh>
    <rPh sb="3" eb="5">
      <t>ゲンキョウ</t>
    </rPh>
    <phoneticPr fontId="4"/>
  </si>
  <si>
    <t>１回目間伐</t>
    <rPh sb="1" eb="3">
      <t>カイメ</t>
    </rPh>
    <rPh sb="3" eb="5">
      <t>カンバツ</t>
    </rPh>
    <phoneticPr fontId="4"/>
  </si>
  <si>
    <t>２回目間伐</t>
    <rPh sb="1" eb="3">
      <t>カイメ</t>
    </rPh>
    <rPh sb="3" eb="5">
      <t>カンバツ</t>
    </rPh>
    <phoneticPr fontId="4"/>
  </si>
  <si>
    <t>３回目間伐</t>
    <rPh sb="1" eb="3">
      <t>カイメ</t>
    </rPh>
    <rPh sb="3" eb="5">
      <t>カンバツ</t>
    </rPh>
    <phoneticPr fontId="4"/>
  </si>
  <si>
    <t>4回目間伐</t>
    <rPh sb="1" eb="3">
      <t>カイメ</t>
    </rPh>
    <rPh sb="3" eb="5">
      <t>カンバツ</t>
    </rPh>
    <phoneticPr fontId="4"/>
  </si>
  <si>
    <t>5回目間伐</t>
    <rPh sb="1" eb="3">
      <t>カイメ</t>
    </rPh>
    <rPh sb="3" eb="5">
      <t>カンバツ</t>
    </rPh>
    <phoneticPr fontId="4"/>
  </si>
  <si>
    <t>６回目間伐</t>
    <rPh sb="1" eb="3">
      <t>カイメ</t>
    </rPh>
    <rPh sb="3" eb="5">
      <t>カンバツ</t>
    </rPh>
    <phoneticPr fontId="4"/>
  </si>
  <si>
    <t>７回目間伐</t>
    <rPh sb="1" eb="3">
      <t>カイメ</t>
    </rPh>
    <rPh sb="3" eb="5">
      <t>カンバツ</t>
    </rPh>
    <phoneticPr fontId="4"/>
  </si>
  <si>
    <t>平均直径</t>
    <rPh sb="0" eb="2">
      <t>ヘイキン</t>
    </rPh>
    <rPh sb="2" eb="4">
      <t>チョッケイ</t>
    </rPh>
    <phoneticPr fontId="4"/>
  </si>
  <si>
    <t>←この色のセルに、林齢・樹高・本数・間伐率などを入力</t>
    <rPh sb="3" eb="4">
      <t>イロ</t>
    </rPh>
    <rPh sb="9" eb="11">
      <t>リンレイ</t>
    </rPh>
    <rPh sb="12" eb="14">
      <t>ジュコウ</t>
    </rPh>
    <rPh sb="15" eb="17">
      <t>ホンスウ</t>
    </rPh>
    <rPh sb="18" eb="20">
      <t>カンバツ</t>
    </rPh>
    <rPh sb="20" eb="21">
      <t>リツ</t>
    </rPh>
    <rPh sb="24" eb="26">
      <t>ニュウリョク</t>
    </rPh>
    <phoneticPr fontId="4"/>
  </si>
  <si>
    <t>自然枯死線</t>
    <rPh sb="0" eb="5">
      <t>シゼンコシセン</t>
    </rPh>
    <phoneticPr fontId="4"/>
  </si>
  <si>
    <t>平均樹高</t>
    <rPh sb="0" eb="2">
      <t>ヘイキン</t>
    </rPh>
    <rPh sb="2" eb="4">
      <t>ジュコウ</t>
    </rPh>
    <phoneticPr fontId="4"/>
  </si>
  <si>
    <t>平均胸高直径</t>
    <rPh sb="0" eb="2">
      <t>ヘイキン</t>
    </rPh>
    <rPh sb="2" eb="6">
      <t>キョウコウチョッケイ</t>
    </rPh>
    <phoneticPr fontId="12"/>
  </si>
  <si>
    <t>Ry</t>
    <phoneticPr fontId="4"/>
  </si>
  <si>
    <t>グラフ用データ</t>
    <rPh sb="3" eb="4">
      <t>ヨウ</t>
    </rPh>
    <phoneticPr fontId="4"/>
  </si>
  <si>
    <t>無間伐の直径</t>
    <rPh sb="0" eb="1">
      <t>ム</t>
    </rPh>
    <rPh sb="1" eb="3">
      <t>カンバツ</t>
    </rPh>
    <rPh sb="4" eb="6">
      <t>チョッケイ</t>
    </rPh>
    <phoneticPr fontId="4"/>
  </si>
  <si>
    <t>平均胸高直径</t>
    <rPh sb="0" eb="2">
      <t>ヘイキン</t>
    </rPh>
    <rPh sb="2" eb="6">
      <t>キョウコウチョッケイ</t>
    </rPh>
    <phoneticPr fontId="4"/>
  </si>
  <si>
    <t>Ry</t>
    <phoneticPr fontId="4"/>
  </si>
  <si>
    <t>↓　印刷範囲</t>
    <rPh sb="2" eb="4">
      <t>インサツ</t>
    </rPh>
    <rPh sb="4" eb="6">
      <t>ハンイ</t>
    </rPh>
    <phoneticPr fontId="4"/>
  </si>
  <si>
    <t>林齢</t>
    <rPh sb="0" eb="1">
      <t>リン</t>
    </rPh>
    <rPh sb="1" eb="2">
      <t>レイ</t>
    </rPh>
    <phoneticPr fontId="4"/>
  </si>
  <si>
    <t>本数</t>
    <rPh sb="0" eb="2">
      <t>ホンスウ</t>
    </rPh>
    <phoneticPr fontId="4"/>
  </si>
  <si>
    <t>間伐率</t>
    <rPh sb="0" eb="3">
      <t>カンバツリツ</t>
    </rPh>
    <phoneticPr fontId="4"/>
  </si>
  <si>
    <t>DBH</t>
    <phoneticPr fontId="4"/>
  </si>
  <si>
    <t>間伐前</t>
    <rPh sb="0" eb="2">
      <t>カンバツ</t>
    </rPh>
    <rPh sb="2" eb="3">
      <t>マエ</t>
    </rPh>
    <phoneticPr fontId="4"/>
  </si>
  <si>
    <t>間伐後</t>
    <rPh sb="0" eb="2">
      <t>カンバツ</t>
    </rPh>
    <rPh sb="2" eb="3">
      <t>ゴ</t>
    </rPh>
    <phoneticPr fontId="4"/>
  </si>
  <si>
    <t>1回目</t>
    <rPh sb="1" eb="3">
      <t>カイメ</t>
    </rPh>
    <phoneticPr fontId="4"/>
  </si>
  <si>
    <t>３回目</t>
    <rPh sb="1" eb="3">
      <t>カイメ</t>
    </rPh>
    <phoneticPr fontId="4"/>
  </si>
  <si>
    <t>４回目</t>
    <rPh sb="1" eb="3">
      <t>カイメ</t>
    </rPh>
    <phoneticPr fontId="4"/>
  </si>
  <si>
    <t>５回目</t>
    <rPh sb="1" eb="3">
      <t>カイメ</t>
    </rPh>
    <phoneticPr fontId="4"/>
  </si>
  <si>
    <t>６回目</t>
    <rPh sb="1" eb="3">
      <t>カイメ</t>
    </rPh>
    <phoneticPr fontId="4"/>
  </si>
  <si>
    <t>７回目</t>
    <rPh sb="1" eb="3">
      <t>カイメ</t>
    </rPh>
    <phoneticPr fontId="4"/>
  </si>
  <si>
    <t>Ｒｙ</t>
    <phoneticPr fontId="4"/>
  </si>
  <si>
    <t>HF</t>
    <phoneticPr fontId="12"/>
  </si>
  <si>
    <t>G</t>
    <phoneticPr fontId="12"/>
  </si>
  <si>
    <t>Dg</t>
    <phoneticPr fontId="12"/>
  </si>
  <si>
    <t>Ｒｙ</t>
    <phoneticPr fontId="4"/>
  </si>
  <si>
    <t>Ry</t>
    <phoneticPr fontId="4"/>
  </si>
  <si>
    <t>HF</t>
    <phoneticPr fontId="12"/>
  </si>
  <si>
    <t>G</t>
    <phoneticPr fontId="12"/>
  </si>
  <si>
    <t>Dg</t>
    <phoneticPr fontId="12"/>
  </si>
  <si>
    <t>(本/ha)</t>
    <rPh sb="1" eb="2">
      <t>ホン</t>
    </rPh>
    <phoneticPr fontId="4"/>
  </si>
  <si>
    <t>(m)</t>
    <phoneticPr fontId="4"/>
  </si>
  <si>
    <t>(㎥/ha)</t>
    <phoneticPr fontId="4"/>
  </si>
  <si>
    <t>(cm)</t>
    <phoneticPr fontId="4"/>
  </si>
  <si>
    <t>・　林齢</t>
    <rPh sb="2" eb="3">
      <t>リン</t>
    </rPh>
    <rPh sb="3" eb="4">
      <t>レイ</t>
    </rPh>
    <phoneticPr fontId="4"/>
  </si>
  <si>
    <t>森林簿等で確認</t>
    <rPh sb="0" eb="2">
      <t>シンリン</t>
    </rPh>
    <rPh sb="2" eb="3">
      <t>ボ</t>
    </rPh>
    <rPh sb="3" eb="4">
      <t>トウ</t>
    </rPh>
    <rPh sb="5" eb="7">
      <t>カクニン</t>
    </rPh>
    <phoneticPr fontId="4"/>
  </si>
  <si>
    <t>・　樹高</t>
    <rPh sb="2" eb="4">
      <t>ジュコウ</t>
    </rPh>
    <phoneticPr fontId="4"/>
  </si>
  <si>
    <t>収量比数</t>
    <rPh sb="0" eb="2">
      <t>シュウリョウ</t>
    </rPh>
    <rPh sb="2" eb="3">
      <t>ヒ</t>
    </rPh>
    <rPh sb="3" eb="4">
      <t>スウ</t>
    </rPh>
    <phoneticPr fontId="4"/>
  </si>
  <si>
    <t>Ryが0.8以上は要間伐</t>
    <rPh sb="6" eb="8">
      <t>イジョウ</t>
    </rPh>
    <rPh sb="9" eb="10">
      <t>ヨウ</t>
    </rPh>
    <rPh sb="10" eb="12">
      <t>カンバツ</t>
    </rPh>
    <phoneticPr fontId="4"/>
  </si>
  <si>
    <t>Ryが0.85以上は緊急に間伐が必要</t>
    <rPh sb="7" eb="9">
      <t>イジョウ</t>
    </rPh>
    <rPh sb="10" eb="12">
      <t>キンキュウ</t>
    </rPh>
    <rPh sb="13" eb="15">
      <t>カンバツ</t>
    </rPh>
    <rPh sb="16" eb="18">
      <t>ヒツヨウ</t>
    </rPh>
    <phoneticPr fontId="4"/>
  </si>
  <si>
    <t>Ryを0.1程度落とすように間伐率を設定する</t>
    <rPh sb="6" eb="8">
      <t>テイド</t>
    </rPh>
    <rPh sb="8" eb="9">
      <t>オ</t>
    </rPh>
    <rPh sb="14" eb="17">
      <t>カンバツリツ</t>
    </rPh>
    <rPh sb="18" eb="20">
      <t>セッテイ</t>
    </rPh>
    <phoneticPr fontId="4"/>
  </si>
  <si>
    <t>・ 収量比数（Ry）を目安とした場合</t>
    <rPh sb="2" eb="4">
      <t>シュウリョウ</t>
    </rPh>
    <rPh sb="4" eb="5">
      <t>ヒ</t>
    </rPh>
    <rPh sb="5" eb="6">
      <t>スウ</t>
    </rPh>
    <rPh sb="11" eb="13">
      <t>メヤス</t>
    </rPh>
    <rPh sb="16" eb="18">
      <t>バアイ</t>
    </rPh>
    <phoneticPr fontId="4"/>
  </si>
  <si>
    <t>平均DBH</t>
    <rPh sb="0" eb="2">
      <t>ヘイキン</t>
    </rPh>
    <phoneticPr fontId="4"/>
  </si>
  <si>
    <t>主伐時の林分状況</t>
    <rPh sb="0" eb="1">
      <t>シュ</t>
    </rPh>
    <rPh sb="1" eb="2">
      <t>バツ</t>
    </rPh>
    <rPh sb="2" eb="3">
      <t>ジ</t>
    </rPh>
    <rPh sb="4" eb="5">
      <t>リン</t>
    </rPh>
    <rPh sb="5" eb="6">
      <t>ブン</t>
    </rPh>
    <rPh sb="6" eb="8">
      <t>ジョウキョウ</t>
    </rPh>
    <phoneticPr fontId="4"/>
  </si>
  <si>
    <t>上層樹高</t>
    <rPh sb="0" eb="2">
      <t>ジョウソウ</t>
    </rPh>
    <rPh sb="2" eb="4">
      <t>ジュコウ</t>
    </rPh>
    <phoneticPr fontId="4"/>
  </si>
  <si>
    <t>地位指数：林齢40年生時の樹高</t>
    <rPh sb="0" eb="2">
      <t>チイ</t>
    </rPh>
    <rPh sb="2" eb="4">
      <t>シスウ</t>
    </rPh>
    <rPh sb="5" eb="6">
      <t>リン</t>
    </rPh>
    <rPh sb="6" eb="7">
      <t>レイ</t>
    </rPh>
    <rPh sb="9" eb="11">
      <t>ネンセイ</t>
    </rPh>
    <rPh sb="11" eb="12">
      <t>ジ</t>
    </rPh>
    <rPh sb="13" eb="15">
      <t>ジュコウ</t>
    </rPh>
    <phoneticPr fontId="4"/>
  </si>
  <si>
    <t>材積間伐率</t>
    <rPh sb="0" eb="2">
      <t>ザイセキ</t>
    </rPh>
    <rPh sb="2" eb="5">
      <t>カンバツリツ</t>
    </rPh>
    <phoneticPr fontId="4"/>
  </si>
  <si>
    <t>・ 間伐予定時の林齢</t>
    <rPh sb="2" eb="4">
      <t>カンバツ</t>
    </rPh>
    <rPh sb="4" eb="6">
      <t>ヨテイ</t>
    </rPh>
    <rPh sb="6" eb="7">
      <t>ジ</t>
    </rPh>
    <rPh sb="8" eb="9">
      <t>リン</t>
    </rPh>
    <rPh sb="9" eb="10">
      <t>レイ</t>
    </rPh>
    <phoneticPr fontId="4"/>
  </si>
  <si>
    <t>年</t>
    <rPh sb="0" eb="1">
      <t>ネン</t>
    </rPh>
    <phoneticPr fontId="4"/>
  </si>
  <si>
    <t>樹高：上層樹高</t>
    <rPh sb="0" eb="2">
      <t>ジュコウ</t>
    </rPh>
    <rPh sb="3" eb="5">
      <t>ジョウソウ</t>
    </rPh>
    <rPh sb="5" eb="7">
      <t>ジュコウ</t>
    </rPh>
    <phoneticPr fontId="4"/>
  </si>
  <si>
    <t>Ry：収量比数（林分の混み具合の指標）</t>
    <rPh sb="3" eb="5">
      <t>シュウリョウ</t>
    </rPh>
    <rPh sb="5" eb="6">
      <t>ヒ</t>
    </rPh>
    <rPh sb="6" eb="7">
      <t>スウ</t>
    </rPh>
    <rPh sb="8" eb="9">
      <t>リン</t>
    </rPh>
    <rPh sb="9" eb="10">
      <t>ブン</t>
    </rPh>
    <rPh sb="11" eb="12">
      <t>コ</t>
    </rPh>
    <rPh sb="13" eb="15">
      <t>グアイ</t>
    </rPh>
    <rPh sb="16" eb="18">
      <t>シヒョウ</t>
    </rPh>
    <phoneticPr fontId="4"/>
  </si>
  <si>
    <t>材積：1haあたりの林分材積（立木材積）</t>
    <rPh sb="0" eb="2">
      <t>ザイセキ</t>
    </rPh>
    <rPh sb="10" eb="11">
      <t>リン</t>
    </rPh>
    <rPh sb="11" eb="12">
      <t>ブン</t>
    </rPh>
    <rPh sb="12" eb="14">
      <t>ザイセキ</t>
    </rPh>
    <rPh sb="15" eb="17">
      <t>タチキ</t>
    </rPh>
    <rPh sb="17" eb="19">
      <t>ザイセキ</t>
    </rPh>
    <phoneticPr fontId="4"/>
  </si>
  <si>
    <t>間伐材積</t>
    <rPh sb="0" eb="2">
      <t>カンバツ</t>
    </rPh>
    <rPh sb="2" eb="4">
      <t>ザイセキ</t>
    </rPh>
    <phoneticPr fontId="4"/>
  </si>
  <si>
    <t>主伐時収穫材積</t>
    <rPh sb="0" eb="1">
      <t>シュ</t>
    </rPh>
    <rPh sb="1" eb="2">
      <t>バツ</t>
    </rPh>
    <rPh sb="2" eb="3">
      <t>ジ</t>
    </rPh>
    <rPh sb="3" eb="5">
      <t>シュウカク</t>
    </rPh>
    <rPh sb="5" eb="7">
      <t>ザイセキ</t>
    </rPh>
    <phoneticPr fontId="4"/>
  </si>
  <si>
    <t>２ 林分の現況</t>
    <rPh sb="2" eb="3">
      <t>リン</t>
    </rPh>
    <rPh sb="3" eb="4">
      <t>ブン</t>
    </rPh>
    <rPh sb="5" eb="7">
      <t>ゲンキョウ</t>
    </rPh>
    <phoneticPr fontId="4"/>
  </si>
  <si>
    <t>３ 間伐計画</t>
    <rPh sb="2" eb="4">
      <t>カンバツ</t>
    </rPh>
    <rPh sb="4" eb="6">
      <t>ケイカク</t>
    </rPh>
    <phoneticPr fontId="4"/>
  </si>
  <si>
    <t>１ 林分情報</t>
    <rPh sb="2" eb="3">
      <t>リン</t>
    </rPh>
    <rPh sb="3" eb="4">
      <t>ブン</t>
    </rPh>
    <rPh sb="4" eb="6">
      <t>ジョウホウ</t>
    </rPh>
    <phoneticPr fontId="4"/>
  </si>
  <si>
    <t>１ 林分情報を入力</t>
    <rPh sb="2" eb="3">
      <t>リン</t>
    </rPh>
    <rPh sb="3" eb="4">
      <t>ブン</t>
    </rPh>
    <rPh sb="4" eb="6">
      <t>ジョウホウ</t>
    </rPh>
    <rPh sb="7" eb="9">
      <t>ニュウリョク</t>
    </rPh>
    <phoneticPr fontId="4"/>
  </si>
  <si>
    <t>※ 主伐は林齢のみ入力</t>
    <rPh sb="2" eb="3">
      <t>シュ</t>
    </rPh>
    <rPh sb="3" eb="4">
      <t>バツ</t>
    </rPh>
    <rPh sb="5" eb="6">
      <t>リン</t>
    </rPh>
    <rPh sb="6" eb="7">
      <t>レイ</t>
    </rPh>
    <rPh sb="9" eb="11">
      <t>ニュウリョク</t>
    </rPh>
    <phoneticPr fontId="4"/>
  </si>
  <si>
    <t>市町村大字地番等</t>
    <rPh sb="0" eb="3">
      <t>シチョウソン</t>
    </rPh>
    <rPh sb="3" eb="5">
      <t>オオアザ</t>
    </rPh>
    <rPh sb="5" eb="7">
      <t>チバン</t>
    </rPh>
    <rPh sb="7" eb="8">
      <t>トウ</t>
    </rPh>
    <phoneticPr fontId="4"/>
  </si>
  <si>
    <t>林班</t>
    <rPh sb="0" eb="1">
      <t>リン</t>
    </rPh>
    <rPh sb="1" eb="2">
      <t>パン</t>
    </rPh>
    <phoneticPr fontId="4"/>
  </si>
  <si>
    <t>小班</t>
    <rPh sb="0" eb="2">
      <t>ショウハン</t>
    </rPh>
    <phoneticPr fontId="4"/>
  </si>
  <si>
    <t>枝番</t>
    <rPh sb="0" eb="1">
      <t>エダ</t>
    </rPh>
    <rPh sb="1" eb="2">
      <t>バン</t>
    </rPh>
    <phoneticPr fontId="4"/>
  </si>
  <si>
    <t>面積(ha)</t>
    <rPh sb="0" eb="2">
      <t>メンセキ</t>
    </rPh>
    <phoneticPr fontId="4"/>
  </si>
  <si>
    <t>３ 収穫予測</t>
    <rPh sb="2" eb="4">
      <t>シュウカク</t>
    </rPh>
    <rPh sb="4" eb="6">
      <t>ヨソク</t>
    </rPh>
    <phoneticPr fontId="4"/>
  </si>
  <si>
    <t>久留米市山本町豊田</t>
    <rPh sb="0" eb="4">
      <t>クルメシ</t>
    </rPh>
    <rPh sb="4" eb="7">
      <t>ヤマモトマチ</t>
    </rPh>
    <rPh sb="7" eb="9">
      <t>トヨダ</t>
    </rPh>
    <phoneticPr fontId="4"/>
  </si>
  <si>
    <t>所在地：</t>
    <rPh sb="0" eb="3">
      <t>ショザイチ</t>
    </rPh>
    <phoneticPr fontId="4"/>
  </si>
  <si>
    <t>林小班：</t>
    <rPh sb="0" eb="1">
      <t>リン</t>
    </rPh>
    <rPh sb="1" eb="3">
      <t>ショウハン</t>
    </rPh>
    <phoneticPr fontId="4"/>
  </si>
  <si>
    <t>面積：</t>
    <rPh sb="0" eb="2">
      <t>メンセキ</t>
    </rPh>
    <phoneticPr fontId="4"/>
  </si>
  <si>
    <t>ha</t>
    <phoneticPr fontId="4"/>
  </si>
  <si>
    <t>間伐本数</t>
    <rPh sb="0" eb="2">
      <t>カンバツ</t>
    </rPh>
    <rPh sb="2" eb="4">
      <t>ホンスウ</t>
    </rPh>
    <phoneticPr fontId="4"/>
  </si>
  <si>
    <t>(本/ha）</t>
    <rPh sb="1" eb="2">
      <t>ホン</t>
    </rPh>
    <phoneticPr fontId="4"/>
  </si>
  <si>
    <t>(㎥/ha)</t>
    <phoneticPr fontId="4"/>
  </si>
  <si>
    <t>(本)</t>
    <rPh sb="1" eb="2">
      <t>ホン</t>
    </rPh>
    <phoneticPr fontId="4"/>
  </si>
  <si>
    <t>(㎥)</t>
    <phoneticPr fontId="4"/>
  </si>
  <si>
    <t>印刷用画面</t>
    <rPh sb="0" eb="2">
      <t>インサツ</t>
    </rPh>
    <rPh sb="2" eb="3">
      <t>ヨウ</t>
    </rPh>
    <rPh sb="3" eb="5">
      <t>ガメン</t>
    </rPh>
    <phoneticPr fontId="4"/>
  </si>
  <si>
    <t>のセルに入力</t>
    <rPh sb="4" eb="6">
      <t>ニュウリョク</t>
    </rPh>
    <phoneticPr fontId="4"/>
  </si>
  <si>
    <t>２　林分の現況を入力</t>
    <rPh sb="2" eb="3">
      <t>リン</t>
    </rPh>
    <rPh sb="3" eb="4">
      <t>ブン</t>
    </rPh>
    <rPh sb="5" eb="7">
      <t>ゲンキョウ</t>
    </rPh>
    <rPh sb="8" eb="10">
      <t>ニュウリョク</t>
    </rPh>
    <phoneticPr fontId="4"/>
  </si>
  <si>
    <t>３　間伐計画を入力</t>
    <rPh sb="2" eb="4">
      <t>カンバツ</t>
    </rPh>
    <rPh sb="4" eb="6">
      <t>ケイカク</t>
    </rPh>
    <rPh sb="7" eb="9">
      <t>ニュウリョク</t>
    </rPh>
    <phoneticPr fontId="4"/>
  </si>
  <si>
    <r>
      <t>プロット調査により</t>
    </r>
    <r>
      <rPr>
        <b/>
        <sz val="10"/>
        <color indexed="10"/>
        <rFont val="ＭＳ Ｐゴシック"/>
        <family val="3"/>
        <charset val="128"/>
      </rPr>
      <t>haあたり</t>
    </r>
    <r>
      <rPr>
        <sz val="10"/>
        <rFont val="ＭＳ Ｐゴシック"/>
        <family val="3"/>
        <charset val="128"/>
      </rPr>
      <t>の立木本数を算出</t>
    </r>
    <rPh sb="4" eb="6">
      <t>チョウサ</t>
    </rPh>
    <rPh sb="15" eb="17">
      <t>タチキ</t>
    </rPh>
    <rPh sb="17" eb="19">
      <t>ホンスウ</t>
    </rPh>
    <rPh sb="20" eb="22">
      <t>サンシュツ</t>
    </rPh>
    <phoneticPr fontId="4"/>
  </si>
  <si>
    <t>現況</t>
    <rPh sb="0" eb="2">
      <t>ゲンキョウ</t>
    </rPh>
    <phoneticPr fontId="4"/>
  </si>
  <si>
    <t>胸高直径</t>
  </si>
  <si>
    <t>胸高直径</t>
    <rPh sb="0" eb="2">
      <t>キョウコウ</t>
    </rPh>
    <rPh sb="2" eb="4">
      <t>チョッケイ</t>
    </rPh>
    <phoneticPr fontId="4"/>
  </si>
  <si>
    <t>収量比数</t>
  </si>
  <si>
    <t>間伐回数</t>
    <rPh sb="0" eb="2">
      <t>カンバツ</t>
    </rPh>
    <rPh sb="2" eb="4">
      <t>カイスウ</t>
    </rPh>
    <phoneticPr fontId="4"/>
  </si>
  <si>
    <t>sheet pw 1234</t>
    <phoneticPr fontId="4"/>
  </si>
  <si>
    <t>上層樹高：プロット内の劣勢（被圧）木を除いた平均樹高　　　　　　</t>
    <rPh sb="0" eb="2">
      <t>ジョウソウ</t>
    </rPh>
    <rPh sb="2" eb="4">
      <t>ジュコウ</t>
    </rPh>
    <rPh sb="9" eb="10">
      <t>ナイ</t>
    </rPh>
    <rPh sb="11" eb="13">
      <t>レッセイ</t>
    </rPh>
    <rPh sb="14" eb="15">
      <t>ヒ</t>
    </rPh>
    <rPh sb="15" eb="16">
      <t>アツ</t>
    </rPh>
    <rPh sb="17" eb="18">
      <t>ボク</t>
    </rPh>
    <rPh sb="19" eb="20">
      <t>ノゾ</t>
    </rPh>
    <rPh sb="22" eb="24">
      <t>ヘイキン</t>
    </rPh>
    <rPh sb="24" eb="26">
      <t>ジュコウ</t>
    </rPh>
    <phoneticPr fontId="4"/>
  </si>
  <si>
    <t>印刷プレビューしてください</t>
    <rPh sb="0" eb="2">
      <t>インサツ</t>
    </rPh>
    <phoneticPr fontId="4"/>
  </si>
  <si>
    <t>７回目以降（主伐のみ）</t>
    <rPh sb="1" eb="3">
      <t>カイメ</t>
    </rPh>
    <rPh sb="3" eb="5">
      <t>イコウ</t>
    </rPh>
    <rPh sb="6" eb="7">
      <t>シュ</t>
    </rPh>
    <rPh sb="7" eb="8">
      <t>バツ</t>
    </rPh>
    <phoneticPr fontId="4"/>
  </si>
  <si>
    <t>２回目</t>
    <rPh sb="1" eb="3">
      <t>カイメ</t>
    </rPh>
    <phoneticPr fontId="4"/>
  </si>
  <si>
    <r>
      <t>・ 間伐率は</t>
    </r>
    <r>
      <rPr>
        <sz val="10"/>
        <color rgb="FFFF0000"/>
        <rFont val="ＭＳ Ｐゴシック"/>
        <family val="3"/>
        <charset val="128"/>
      </rPr>
      <t>本数間伐率</t>
    </r>
    <rPh sb="2" eb="5">
      <t>カンバツリツ</t>
    </rPh>
    <rPh sb="6" eb="8">
      <t>ホンスウ</t>
    </rPh>
    <rPh sb="8" eb="11">
      <t>カンバツリツ</t>
    </rPh>
    <phoneticPr fontId="4"/>
  </si>
  <si>
    <t>※このシステムは、長崎県農林技術開発センターと共同で作成した。</t>
    <rPh sb="9" eb="12">
      <t>ナガサキケン</t>
    </rPh>
    <rPh sb="12" eb="14">
      <t>ノウリン</t>
    </rPh>
    <rPh sb="14" eb="16">
      <t>ギジュツ</t>
    </rPh>
    <rPh sb="16" eb="18">
      <t>カイハツ</t>
    </rPh>
    <rPh sb="23" eb="25">
      <t>キョウドウ</t>
    </rPh>
    <rPh sb="26" eb="28">
      <t>サクセイ</t>
    </rPh>
    <phoneticPr fontId="4"/>
  </si>
  <si>
    <t>福岡県ヒノキ間伐シミュレーション結果</t>
    <rPh sb="0" eb="2">
      <t>フクオカ</t>
    </rPh>
    <rPh sb="2" eb="3">
      <t>ケン</t>
    </rPh>
    <rPh sb="6" eb="8">
      <t>カンバツ</t>
    </rPh>
    <rPh sb="16" eb="18">
      <t>ケッカ</t>
    </rPh>
    <phoneticPr fontId="4"/>
  </si>
  <si>
    <r>
      <t>V=(0.0493263*H</t>
    </r>
    <r>
      <rPr>
        <b/>
        <vertAlign val="superscript"/>
        <sz val="14"/>
        <color indexed="10"/>
        <rFont val="Times New Roman"/>
        <family val="1"/>
      </rPr>
      <t>-1.206227</t>
    </r>
    <r>
      <rPr>
        <b/>
        <sz val="14"/>
        <color indexed="10"/>
        <rFont val="Times New Roman"/>
        <family val="1"/>
      </rPr>
      <t>+8676.3*H</t>
    </r>
    <r>
      <rPr>
        <b/>
        <vertAlign val="superscript"/>
        <sz val="14"/>
        <color indexed="10"/>
        <rFont val="Times New Roman"/>
        <family val="1"/>
      </rPr>
      <t>-3.262180</t>
    </r>
    <r>
      <rPr>
        <b/>
        <sz val="14"/>
        <color indexed="10"/>
        <rFont val="Times New Roman"/>
        <family val="1"/>
      </rPr>
      <t>/N)</t>
    </r>
    <r>
      <rPr>
        <b/>
        <vertAlign val="superscript"/>
        <sz val="14"/>
        <color indexed="10"/>
        <rFont val="Times New Roman"/>
        <family val="1"/>
      </rPr>
      <t>-1</t>
    </r>
    <phoneticPr fontId="23"/>
  </si>
  <si>
    <r>
      <t>logN</t>
    </r>
    <r>
      <rPr>
        <b/>
        <vertAlign val="subscript"/>
        <sz val="12"/>
        <rFont val="Times New Roman"/>
        <family val="1"/>
      </rPr>
      <t>Rf</t>
    </r>
    <r>
      <rPr>
        <b/>
        <sz val="12"/>
        <rFont val="Times New Roman"/>
        <family val="1"/>
      </rPr>
      <t>=5.9582-2.055953*logH</t>
    </r>
    <phoneticPr fontId="12"/>
  </si>
  <si>
    <t>※林分密度管理図は、九州地方ヒノキ人工林林分密度管理図を基準とした。地位指数曲線は、福岡県ヒノキ樹高曲線を基準とした（福岡県独自の基準）。</t>
    <rPh sb="1" eb="8">
      <t>リンブンミツドカンリズ</t>
    </rPh>
    <rPh sb="10" eb="12">
      <t>キュウシュウ</t>
    </rPh>
    <rPh sb="12" eb="14">
      <t>チホウ</t>
    </rPh>
    <rPh sb="17" eb="20">
      <t>ジンコウリン</t>
    </rPh>
    <rPh sb="20" eb="22">
      <t>リンブン</t>
    </rPh>
    <rPh sb="22" eb="24">
      <t>ミツド</t>
    </rPh>
    <rPh sb="24" eb="26">
      <t>カンリ</t>
    </rPh>
    <rPh sb="26" eb="27">
      <t>ズ</t>
    </rPh>
    <rPh sb="28" eb="30">
      <t>キジュン</t>
    </rPh>
    <rPh sb="34" eb="38">
      <t>チイシスウ</t>
    </rPh>
    <rPh sb="38" eb="40">
      <t>キョクセン</t>
    </rPh>
    <rPh sb="42" eb="45">
      <t>フクオカケン</t>
    </rPh>
    <rPh sb="48" eb="50">
      <t>ジュコウ</t>
    </rPh>
    <rPh sb="50" eb="52">
      <t>キョクセン</t>
    </rPh>
    <rPh sb="53" eb="55">
      <t>キジュン</t>
    </rPh>
    <rPh sb="59" eb="61">
      <t>フクオカ</t>
    </rPh>
    <rPh sb="61" eb="62">
      <t>ケン</t>
    </rPh>
    <rPh sb="62" eb="64">
      <t>ドクジ</t>
    </rPh>
    <rPh sb="65" eb="67">
      <t>キジュン</t>
    </rPh>
    <phoneticPr fontId="4"/>
  </si>
  <si>
    <t>福岡県ヒノキ人工林収穫予測システム</t>
    <rPh sb="0" eb="3">
      <t>フクオカケン</t>
    </rPh>
    <rPh sb="6" eb="9">
      <t>ジンコウリン</t>
    </rPh>
    <rPh sb="9" eb="11">
      <t>シュウカク</t>
    </rPh>
    <rPh sb="11" eb="13">
      <t>ヨソク</t>
    </rPh>
    <phoneticPr fontId="4"/>
  </si>
  <si>
    <r>
      <t>福岡県農林業総合試験場資源活用研究センター</t>
    </r>
    <r>
      <rPr>
        <b/>
        <vertAlign val="superscript"/>
        <sz val="11"/>
        <rFont val="ＭＳ Ｐゴシック"/>
        <family val="3"/>
        <charset val="128"/>
      </rPr>
      <t>※</t>
    </r>
    <rPh sb="0" eb="2">
      <t>フクオカ</t>
    </rPh>
    <rPh sb="2" eb="3">
      <t>ケン</t>
    </rPh>
    <rPh sb="3" eb="6">
      <t>ノウリンギョウ</t>
    </rPh>
    <rPh sb="6" eb="8">
      <t>ソウゴウ</t>
    </rPh>
    <rPh sb="8" eb="11">
      <t>シケンジョウ</t>
    </rPh>
    <rPh sb="11" eb="13">
      <t>シゲン</t>
    </rPh>
    <rPh sb="13" eb="15">
      <t>カツヨウ</t>
    </rPh>
    <rPh sb="15" eb="17">
      <t>ケンキュウ</t>
    </rPh>
    <phoneticPr fontId="4"/>
  </si>
  <si>
    <t>福岡県ヒノキ人工林収穫予測</t>
    <rPh sb="0" eb="3">
      <t>フクオカケン</t>
    </rPh>
    <rPh sb="6" eb="9">
      <t>ジンコウリン</t>
    </rPh>
    <rPh sb="9" eb="11">
      <t>シュウカク</t>
    </rPh>
    <rPh sb="11" eb="13">
      <t>ヨソク</t>
    </rPh>
    <phoneticPr fontId="4"/>
  </si>
  <si>
    <t>立木密度</t>
    <rPh sb="0" eb="2">
      <t>タチキ</t>
    </rPh>
    <rPh sb="2" eb="4">
      <t>ミツド</t>
    </rPh>
    <phoneticPr fontId="4"/>
  </si>
  <si>
    <t>立木本数</t>
    <rPh sb="0" eb="2">
      <t>タチキ</t>
    </rPh>
    <rPh sb="2" eb="4">
      <t>ホンスウ</t>
    </rPh>
    <phoneticPr fontId="4"/>
  </si>
  <si>
    <t>材　積</t>
    <rPh sb="0" eb="1">
      <t>ザイ</t>
    </rPh>
    <rPh sb="2" eb="3">
      <t>セキ</t>
    </rPh>
    <phoneticPr fontId="4"/>
  </si>
  <si>
    <t>（本）</t>
    <rPh sb="1" eb="2">
      <t>ホン</t>
    </rPh>
    <phoneticPr fontId="4"/>
  </si>
  <si>
    <t>（㎥）</t>
    <phoneticPr fontId="4"/>
  </si>
  <si>
    <t>主伐</t>
    <rPh sb="0" eb="2">
      <t>シュバツ</t>
    </rPh>
    <phoneticPr fontId="4"/>
  </si>
  <si>
    <t>㎥/ha</t>
    <phoneticPr fontId="4"/>
  </si>
  <si>
    <t>総間伐材積</t>
    <rPh sb="0" eb="1">
      <t>ソウ</t>
    </rPh>
    <rPh sb="1" eb="3">
      <t>カンバツ</t>
    </rPh>
    <rPh sb="3" eb="5">
      <t>ザイセキ</t>
    </rPh>
    <phoneticPr fontId="4"/>
  </si>
  <si>
    <t>総収穫材積</t>
    <rPh sb="0" eb="1">
      <t>ソウ</t>
    </rPh>
    <rPh sb="1" eb="3">
      <t>シュウカク</t>
    </rPh>
    <rPh sb="3" eb="5">
      <t>ザイセキ</t>
    </rPh>
    <phoneticPr fontId="4"/>
  </si>
  <si>
    <t>　林齢、立木密度、樹高</t>
    <rPh sb="1" eb="2">
      <t>リン</t>
    </rPh>
    <rPh sb="2" eb="3">
      <t>レイ</t>
    </rPh>
    <rPh sb="4" eb="6">
      <t>タチキ</t>
    </rPh>
    <rPh sb="6" eb="8">
      <t>ミツド</t>
    </rPh>
    <rPh sb="9" eb="11">
      <t>ジュコウ</t>
    </rPh>
    <phoneticPr fontId="4"/>
  </si>
  <si>
    <t>・　立木密度</t>
    <rPh sb="2" eb="4">
      <t>タチキ</t>
    </rPh>
    <rPh sb="4" eb="6">
      <t>ミツド</t>
    </rPh>
    <phoneticPr fontId="4"/>
  </si>
</sst>
</file>

<file path=xl/styles.xml><?xml version="1.0" encoding="utf-8"?>
<styleSheet xmlns="http://schemas.openxmlformats.org/spreadsheetml/2006/main">
  <numFmts count="14">
    <numFmt numFmtId="176" formatCode="0_ "/>
    <numFmt numFmtId="177" formatCode="0.0"/>
    <numFmt numFmtId="178" formatCode="0.0_ "/>
    <numFmt numFmtId="179" formatCode="#,##0.0;[Red]\-#,##0.0"/>
    <numFmt numFmtId="180" formatCode="#,##0.00_ ;[Red]\-#,##0.00\ "/>
    <numFmt numFmtId="181" formatCode="#,##0.00_);[Red]\(#,##0.00\)"/>
    <numFmt numFmtId="182" formatCode="#,##0_);[Red]\(#,##0\)"/>
    <numFmt numFmtId="183" formatCode="0;_䐀"/>
    <numFmt numFmtId="184" formatCode="0;_蠀"/>
    <numFmt numFmtId="185" formatCode="0;_␀"/>
    <numFmt numFmtId="186" formatCode="0;_⠀"/>
    <numFmt numFmtId="187" formatCode="0;_䰀"/>
    <numFmt numFmtId="188" formatCode="#,##0.0_);[Red]\(#,##0.0\)"/>
    <numFmt numFmtId="189" formatCode="#&quot;㎥&quot;"/>
  </numFmts>
  <fonts count="40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HG平成明朝体W9"/>
      <family val="1"/>
      <charset val="128"/>
    </font>
    <font>
      <sz val="12"/>
      <name val="TT-JTCウインZ10"/>
      <family val="3"/>
      <charset val="128"/>
    </font>
    <font>
      <i/>
      <sz val="16"/>
      <name val="ＤＦ相撲体W12"/>
      <family val="3"/>
      <charset val="128"/>
    </font>
    <font>
      <sz val="11"/>
      <color indexed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b/>
      <sz val="9"/>
      <color indexed="10"/>
      <name val="Times New Roman"/>
      <family val="1"/>
    </font>
    <font>
      <sz val="6"/>
      <name val="ＭＳ Ｐゴシック"/>
      <family val="3"/>
      <charset val="128"/>
    </font>
    <font>
      <sz val="9"/>
      <color indexed="10"/>
      <name val="Times New Roman"/>
      <family val="1"/>
    </font>
    <font>
      <b/>
      <sz val="22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Times New Roman"/>
      <family val="1"/>
    </font>
    <font>
      <b/>
      <sz val="14"/>
      <color indexed="10"/>
      <name val="Times New Roman"/>
      <family val="1"/>
    </font>
    <font>
      <b/>
      <vertAlign val="superscript"/>
      <sz val="14"/>
      <color indexed="10"/>
      <name val="Times New Roman"/>
      <family val="1"/>
    </font>
    <font>
      <sz val="6"/>
      <name val="ＭＳ Ｐ明朝"/>
      <family val="1"/>
      <charset val="128"/>
    </font>
    <font>
      <b/>
      <sz val="12"/>
      <name val="Times New Roman"/>
      <family val="1"/>
    </font>
    <font>
      <b/>
      <vertAlign val="subscript"/>
      <sz val="12"/>
      <name val="Times New Roman"/>
      <family val="1"/>
    </font>
    <font>
      <sz val="20"/>
      <name val="Times New Roman"/>
      <family val="1"/>
    </font>
    <font>
      <b/>
      <sz val="11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2"/>
      <name val="HG丸ｺﾞｼｯｸM-PRO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indexed="17"/>
      <name val="HG丸ｺﾞｼｯｸM-PRO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10"/>
      <color rgb="FFFF0000"/>
      <name val="ＭＳ Ｐゴシック"/>
      <family val="3"/>
      <charset val="128"/>
    </font>
    <font>
      <b/>
      <vertAlign val="superscript"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000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10" fillId="0" borderId="0">
      <alignment vertical="center"/>
    </xf>
    <xf numFmtId="0" fontId="20" fillId="0" borderId="0">
      <alignment vertical="center"/>
    </xf>
  </cellStyleXfs>
  <cellXfs count="333">
    <xf numFmtId="0" fontId="0" fillId="0" borderId="0" xfId="0"/>
    <xf numFmtId="0" fontId="0" fillId="2" borderId="1" xfId="0" applyFill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2" borderId="4" xfId="0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9" fontId="0" fillId="3" borderId="8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0" borderId="9" xfId="0" applyBorder="1" applyAlignment="1" applyProtection="1">
      <alignment horizontal="center"/>
    </xf>
    <xf numFmtId="0" fontId="5" fillId="0" borderId="0" xfId="0" applyFont="1" applyProtection="1"/>
    <xf numFmtId="0" fontId="0" fillId="0" borderId="0" xfId="0" applyProtection="1"/>
    <xf numFmtId="0" fontId="6" fillId="0" borderId="10" xfId="0" applyFont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horizontal="distributed" vertical="center"/>
    </xf>
    <xf numFmtId="0" fontId="0" fillId="2" borderId="12" xfId="0" applyFill="1" applyBorder="1" applyAlignment="1" applyProtection="1">
      <alignment horizontal="center"/>
    </xf>
    <xf numFmtId="0" fontId="0" fillId="2" borderId="13" xfId="0" applyFill="1" applyBorder="1" applyAlignment="1" applyProtection="1">
      <alignment horizontal="center"/>
    </xf>
    <xf numFmtId="0" fontId="0" fillId="0" borderId="0" xfId="0" applyFill="1" applyBorder="1" applyProtection="1"/>
    <xf numFmtId="0" fontId="8" fillId="0" borderId="0" xfId="0" applyFont="1"/>
    <xf numFmtId="0" fontId="7" fillId="0" borderId="0" xfId="0" applyFont="1" applyAlignment="1" applyProtection="1">
      <alignment horizontal="center"/>
    </xf>
    <xf numFmtId="0" fontId="0" fillId="0" borderId="0" xfId="0" applyAlignment="1" applyProtection="1">
      <alignment horizontal="left" vertical="center" wrapText="1"/>
    </xf>
    <xf numFmtId="0" fontId="0" fillId="0" borderId="0" xfId="0" applyBorder="1" applyAlignment="1" applyProtection="1">
      <alignment horizontal="center"/>
    </xf>
    <xf numFmtId="180" fontId="0" fillId="0" borderId="0" xfId="0" applyNumberFormat="1" applyProtection="1"/>
    <xf numFmtId="2" fontId="13" fillId="0" borderId="8" xfId="3" applyNumberFormat="1" applyFont="1" applyBorder="1" applyAlignment="1">
      <alignment horizontal="center" vertical="center"/>
    </xf>
    <xf numFmtId="177" fontId="13" fillId="0" borderId="8" xfId="3" applyNumberFormat="1" applyFont="1" applyBorder="1" applyAlignment="1">
      <alignment horizontal="center" vertical="center"/>
    </xf>
    <xf numFmtId="179" fontId="3" fillId="4" borderId="8" xfId="2" applyNumberFormat="1" applyFill="1" applyBorder="1" applyProtection="1"/>
    <xf numFmtId="38" fontId="3" fillId="0" borderId="14" xfId="2" applyBorder="1" applyAlignment="1" applyProtection="1">
      <alignment horizontal="center"/>
    </xf>
    <xf numFmtId="179" fontId="3" fillId="0" borderId="15" xfId="2" applyNumberFormat="1" applyBorder="1" applyProtection="1"/>
    <xf numFmtId="40" fontId="3" fillId="0" borderId="16" xfId="2" applyNumberFormat="1" applyBorder="1" applyProtection="1"/>
    <xf numFmtId="38" fontId="3" fillId="0" borderId="17" xfId="2" applyBorder="1" applyProtection="1"/>
    <xf numFmtId="38" fontId="3" fillId="0" borderId="18" xfId="2" applyBorder="1" applyProtection="1"/>
    <xf numFmtId="38" fontId="3" fillId="0" borderId="19" xfId="2" applyBorder="1" applyProtection="1"/>
    <xf numFmtId="179" fontId="3" fillId="0" borderId="8" xfId="2" applyNumberFormat="1" applyBorder="1" applyProtection="1"/>
    <xf numFmtId="40" fontId="3" fillId="0" borderId="20" xfId="2" applyNumberFormat="1" applyBorder="1" applyProtection="1"/>
    <xf numFmtId="38" fontId="3" fillId="0" borderId="21" xfId="2" applyBorder="1" applyProtection="1"/>
    <xf numFmtId="38" fontId="3" fillId="0" borderId="22" xfId="2" applyBorder="1" applyProtection="1"/>
    <xf numFmtId="38" fontId="3" fillId="0" borderId="11" xfId="2" applyBorder="1" applyProtection="1"/>
    <xf numFmtId="38" fontId="3" fillId="0" borderId="23" xfId="2" applyBorder="1" applyProtection="1"/>
    <xf numFmtId="179" fontId="3" fillId="0" borderId="24" xfId="2" applyNumberFormat="1" applyBorder="1" applyProtection="1"/>
    <xf numFmtId="40" fontId="3" fillId="0" borderId="25" xfId="2" applyNumberFormat="1" applyBorder="1" applyProtection="1"/>
    <xf numFmtId="38" fontId="3" fillId="0" borderId="26" xfId="2" applyBorder="1" applyProtection="1"/>
    <xf numFmtId="38" fontId="3" fillId="0" borderId="27" xfId="2" applyBorder="1" applyProtection="1"/>
    <xf numFmtId="38" fontId="3" fillId="0" borderId="28" xfId="2" applyFont="1" applyBorder="1" applyAlignment="1" applyProtection="1">
      <alignment horizontal="center"/>
    </xf>
    <xf numFmtId="179" fontId="3" fillId="0" borderId="18" xfId="2" applyNumberFormat="1" applyBorder="1" applyProtection="1"/>
    <xf numFmtId="179" fontId="3" fillId="0" borderId="23" xfId="2" applyNumberFormat="1" applyBorder="1" applyProtection="1"/>
    <xf numFmtId="179" fontId="3" fillId="0" borderId="21" xfId="2" applyNumberFormat="1" applyBorder="1" applyProtection="1"/>
    <xf numFmtId="0" fontId="11" fillId="0" borderId="29" xfId="3" applyFont="1" applyBorder="1" applyAlignment="1">
      <alignment horizontal="center" vertical="center"/>
    </xf>
    <xf numFmtId="0" fontId="11" fillId="0" borderId="30" xfId="3" applyFont="1" applyBorder="1" applyAlignment="1">
      <alignment horizontal="center" vertical="center"/>
    </xf>
    <xf numFmtId="0" fontId="11" fillId="0" borderId="31" xfId="3" applyFont="1" applyBorder="1" applyAlignment="1">
      <alignment horizontal="center" vertical="center"/>
    </xf>
    <xf numFmtId="179" fontId="3" fillId="0" borderId="19" xfId="2" applyNumberFormat="1" applyBorder="1" applyProtection="1"/>
    <xf numFmtId="179" fontId="3" fillId="0" borderId="17" xfId="2" applyNumberFormat="1" applyBorder="1" applyProtection="1"/>
    <xf numFmtId="179" fontId="3" fillId="0" borderId="27" xfId="2" applyNumberFormat="1" applyBorder="1" applyProtection="1"/>
    <xf numFmtId="179" fontId="3" fillId="0" borderId="26" xfId="2" applyNumberFormat="1" applyBorder="1" applyProtection="1"/>
    <xf numFmtId="179" fontId="3" fillId="0" borderId="11" xfId="2" applyNumberFormat="1" applyBorder="1" applyProtection="1"/>
    <xf numFmtId="179" fontId="3" fillId="0" borderId="22" xfId="2" applyNumberFormat="1" applyBorder="1" applyProtection="1"/>
    <xf numFmtId="0" fontId="0" fillId="4" borderId="19" xfId="0" applyFill="1" applyBorder="1" applyAlignment="1" applyProtection="1">
      <alignment horizontal="distributed" vertical="center"/>
    </xf>
    <xf numFmtId="0" fontId="0" fillId="3" borderId="15" xfId="0" applyFill="1" applyBorder="1" applyProtection="1">
      <protection locked="0"/>
    </xf>
    <xf numFmtId="38" fontId="3" fillId="0" borderId="32" xfId="2" applyBorder="1" applyProtection="1"/>
    <xf numFmtId="179" fontId="3" fillId="0" borderId="33" xfId="2" applyNumberFormat="1" applyBorder="1" applyProtection="1"/>
    <xf numFmtId="179" fontId="3" fillId="0" borderId="35" xfId="2" applyNumberFormat="1" applyBorder="1" applyProtection="1"/>
    <xf numFmtId="179" fontId="3" fillId="0" borderId="36" xfId="2" applyNumberFormat="1" applyBorder="1" applyProtection="1"/>
    <xf numFmtId="0" fontId="9" fillId="4" borderId="19" xfId="0" applyFont="1" applyFill="1" applyBorder="1" applyAlignment="1" applyProtection="1">
      <alignment horizontal="distributed" vertical="center"/>
    </xf>
    <xf numFmtId="38" fontId="3" fillId="0" borderId="37" xfId="2" applyBorder="1" applyProtection="1"/>
    <xf numFmtId="179" fontId="3" fillId="0" borderId="38" xfId="2" applyNumberFormat="1" applyBorder="1" applyProtection="1"/>
    <xf numFmtId="40" fontId="3" fillId="0" borderId="39" xfId="2" applyNumberFormat="1" applyBorder="1" applyProtection="1"/>
    <xf numFmtId="38" fontId="3" fillId="0" borderId="40" xfId="2" applyBorder="1" applyProtection="1"/>
    <xf numFmtId="38" fontId="3" fillId="3" borderId="15" xfId="2" applyFill="1" applyBorder="1" applyProtection="1">
      <protection locked="0"/>
    </xf>
    <xf numFmtId="0" fontId="15" fillId="0" borderId="0" xfId="0" applyFont="1" applyProtection="1"/>
    <xf numFmtId="0" fontId="0" fillId="3" borderId="1" xfId="0" applyFill="1" applyBorder="1" applyProtection="1"/>
    <xf numFmtId="0" fontId="6" fillId="0" borderId="41" xfId="0" applyFont="1" applyBorder="1" applyAlignment="1" applyProtection="1">
      <alignment vertical="center"/>
    </xf>
    <xf numFmtId="0" fontId="6" fillId="0" borderId="10" xfId="0" applyFont="1" applyBorder="1" applyAlignment="1" applyProtection="1">
      <alignment vertical="center"/>
    </xf>
    <xf numFmtId="0" fontId="6" fillId="0" borderId="28" xfId="0" applyFont="1" applyBorder="1" applyAlignment="1" applyProtection="1">
      <alignment vertical="center"/>
    </xf>
    <xf numFmtId="0" fontId="0" fillId="4" borderId="18" xfId="0" applyFill="1" applyBorder="1" applyAlignment="1" applyProtection="1">
      <alignment horizontal="distributed" vertical="center"/>
    </xf>
    <xf numFmtId="0" fontId="0" fillId="4" borderId="21" xfId="0" applyFill="1" applyBorder="1" applyAlignment="1" applyProtection="1">
      <alignment horizontal="distributed" vertical="center"/>
    </xf>
    <xf numFmtId="0" fontId="17" fillId="0" borderId="3" xfId="0" applyFont="1" applyBorder="1" applyAlignment="1" applyProtection="1">
      <alignment horizontal="center"/>
    </xf>
    <xf numFmtId="0" fontId="18" fillId="0" borderId="3" xfId="3" applyFont="1" applyBorder="1" applyAlignment="1">
      <alignment horizontal="center" vertical="center"/>
    </xf>
    <xf numFmtId="0" fontId="0" fillId="2" borderId="41" xfId="0" applyFill="1" applyBorder="1" applyAlignment="1" applyProtection="1">
      <alignment horizontal="center"/>
    </xf>
    <xf numFmtId="0" fontId="0" fillId="2" borderId="42" xfId="0" applyFill="1" applyBorder="1" applyAlignment="1" applyProtection="1">
      <alignment horizontal="center"/>
    </xf>
    <xf numFmtId="0" fontId="0" fillId="2" borderId="43" xfId="0" applyFill="1" applyBorder="1" applyAlignment="1" applyProtection="1">
      <alignment horizontal="center"/>
    </xf>
    <xf numFmtId="0" fontId="0" fillId="2" borderId="29" xfId="0" applyFill="1" applyBorder="1" applyAlignment="1" applyProtection="1">
      <alignment horizontal="center"/>
    </xf>
    <xf numFmtId="0" fontId="0" fillId="2" borderId="44" xfId="0" applyFill="1" applyBorder="1" applyAlignment="1" applyProtection="1">
      <alignment horizontal="center"/>
    </xf>
    <xf numFmtId="0" fontId="0" fillId="2" borderId="45" xfId="0" applyFill="1" applyBorder="1" applyAlignment="1" applyProtection="1">
      <alignment horizontal="center"/>
    </xf>
    <xf numFmtId="0" fontId="11" fillId="0" borderId="3" xfId="3" applyFont="1" applyBorder="1" applyAlignment="1">
      <alignment horizontal="center" vertical="center"/>
    </xf>
    <xf numFmtId="0" fontId="18" fillId="0" borderId="14" xfId="3" applyFont="1" applyBorder="1" applyAlignment="1">
      <alignment horizontal="center" vertical="center"/>
    </xf>
    <xf numFmtId="0" fontId="17" fillId="0" borderId="14" xfId="0" applyFont="1" applyFill="1" applyBorder="1" applyAlignment="1" applyProtection="1">
      <alignment horizontal="center"/>
    </xf>
    <xf numFmtId="0" fontId="17" fillId="0" borderId="9" xfId="0" applyFont="1" applyFill="1" applyBorder="1" applyAlignment="1" applyProtection="1">
      <alignment horizontal="center"/>
    </xf>
    <xf numFmtId="0" fontId="11" fillId="0" borderId="7" xfId="3" applyFont="1" applyBorder="1" applyAlignment="1">
      <alignment horizontal="center" vertical="center"/>
    </xf>
    <xf numFmtId="2" fontId="13" fillId="0" borderId="11" xfId="3" applyNumberFormat="1" applyFont="1" applyBorder="1" applyAlignment="1">
      <alignment horizontal="center" vertical="center"/>
    </xf>
    <xf numFmtId="2" fontId="13" fillId="0" borderId="22" xfId="3" applyNumberFormat="1" applyFont="1" applyBorder="1" applyAlignment="1">
      <alignment horizontal="center" vertical="center"/>
    </xf>
    <xf numFmtId="2" fontId="13" fillId="0" borderId="27" xfId="3" applyNumberFormat="1" applyFont="1" applyBorder="1" applyAlignment="1">
      <alignment horizontal="center" vertical="center"/>
    </xf>
    <xf numFmtId="2" fontId="13" fillId="0" borderId="24" xfId="3" applyNumberFormat="1" applyFont="1" applyBorder="1" applyAlignment="1">
      <alignment horizontal="center" vertical="center"/>
    </xf>
    <xf numFmtId="177" fontId="13" fillId="0" borderId="24" xfId="3" applyNumberFormat="1" applyFont="1" applyBorder="1" applyAlignment="1">
      <alignment horizontal="center" vertical="center"/>
    </xf>
    <xf numFmtId="2" fontId="13" fillId="0" borderId="26" xfId="3" applyNumberFormat="1" applyFont="1" applyBorder="1" applyAlignment="1">
      <alignment horizontal="center" vertical="center"/>
    </xf>
    <xf numFmtId="2" fontId="13" fillId="0" borderId="32" xfId="3" applyNumberFormat="1" applyFont="1" applyBorder="1" applyAlignment="1">
      <alignment horizontal="center" vertical="center"/>
    </xf>
    <xf numFmtId="2" fontId="13" fillId="0" borderId="33" xfId="3" applyNumberFormat="1" applyFont="1" applyBorder="1" applyAlignment="1">
      <alignment horizontal="center" vertical="center"/>
    </xf>
    <xf numFmtId="177" fontId="13" fillId="0" borderId="33" xfId="3" applyNumberFormat="1" applyFont="1" applyBorder="1" applyAlignment="1">
      <alignment horizontal="center" vertical="center"/>
    </xf>
    <xf numFmtId="2" fontId="13" fillId="0" borderId="34" xfId="3" applyNumberFormat="1" applyFont="1" applyBorder="1" applyAlignment="1">
      <alignment horizontal="center" vertical="center"/>
    </xf>
    <xf numFmtId="2" fontId="13" fillId="0" borderId="27" xfId="3" applyNumberFormat="1" applyFont="1" applyFill="1" applyBorder="1" applyAlignment="1">
      <alignment horizontal="center" vertical="center"/>
    </xf>
    <xf numFmtId="2" fontId="13" fillId="0" borderId="24" xfId="3" applyNumberFormat="1" applyFont="1" applyFill="1" applyBorder="1" applyAlignment="1">
      <alignment horizontal="center" vertical="center"/>
    </xf>
    <xf numFmtId="177" fontId="13" fillId="0" borderId="24" xfId="3" applyNumberFormat="1" applyFont="1" applyFill="1" applyBorder="1" applyAlignment="1">
      <alignment horizontal="center" vertical="center"/>
    </xf>
    <xf numFmtId="2" fontId="13" fillId="0" borderId="26" xfId="3" applyNumberFormat="1" applyFont="1" applyFill="1" applyBorder="1" applyAlignment="1">
      <alignment horizontal="center" vertical="center"/>
    </xf>
    <xf numFmtId="182" fontId="19" fillId="0" borderId="33" xfId="0" applyNumberFormat="1" applyFont="1" applyBorder="1" applyProtection="1"/>
    <xf numFmtId="182" fontId="19" fillId="0" borderId="46" xfId="0" applyNumberFormat="1" applyFont="1" applyBorder="1" applyProtection="1"/>
    <xf numFmtId="180" fontId="19" fillId="0" borderId="34" xfId="0" applyNumberFormat="1" applyFont="1" applyBorder="1" applyProtection="1"/>
    <xf numFmtId="182" fontId="19" fillId="0" borderId="8" xfId="0" applyNumberFormat="1" applyFont="1" applyBorder="1" applyProtection="1"/>
    <xf numFmtId="182" fontId="19" fillId="0" borderId="20" xfId="0" applyNumberFormat="1" applyFont="1" applyBorder="1" applyProtection="1"/>
    <xf numFmtId="180" fontId="19" fillId="0" borderId="22" xfId="0" applyNumberFormat="1" applyFont="1" applyBorder="1" applyProtection="1"/>
    <xf numFmtId="182" fontId="19" fillId="0" borderId="24" xfId="0" applyNumberFormat="1" applyFont="1" applyBorder="1" applyProtection="1"/>
    <xf numFmtId="182" fontId="19" fillId="0" borderId="25" xfId="0" applyNumberFormat="1" applyFont="1" applyBorder="1" applyProtection="1"/>
    <xf numFmtId="180" fontId="19" fillId="0" borderId="26" xfId="0" applyNumberFormat="1" applyFont="1" applyBorder="1" applyProtection="1"/>
    <xf numFmtId="182" fontId="19" fillId="0" borderId="24" xfId="0" applyNumberFormat="1" applyFont="1" applyFill="1" applyBorder="1" applyProtection="1"/>
    <xf numFmtId="182" fontId="19" fillId="0" borderId="25" xfId="0" applyNumberFormat="1" applyFont="1" applyFill="1" applyBorder="1" applyProtection="1"/>
    <xf numFmtId="180" fontId="19" fillId="0" borderId="26" xfId="0" applyNumberFormat="1" applyFont="1" applyFill="1" applyBorder="1" applyProtection="1"/>
    <xf numFmtId="181" fontId="19" fillId="0" borderId="33" xfId="0" applyNumberFormat="1" applyFont="1" applyBorder="1" applyProtection="1"/>
    <xf numFmtId="181" fontId="19" fillId="0" borderId="8" xfId="0" applyNumberFormat="1" applyFont="1" applyBorder="1" applyProtection="1"/>
    <xf numFmtId="181" fontId="19" fillId="0" borderId="24" xfId="0" applyNumberFormat="1" applyFont="1" applyBorder="1" applyProtection="1"/>
    <xf numFmtId="181" fontId="19" fillId="0" borderId="24" xfId="0" applyNumberFormat="1" applyFont="1" applyFill="1" applyBorder="1" applyProtection="1"/>
    <xf numFmtId="0" fontId="14" fillId="0" borderId="0" xfId="0" applyFont="1" applyProtection="1"/>
    <xf numFmtId="182" fontId="3" fillId="0" borderId="16" xfId="2" applyNumberFormat="1" applyBorder="1" applyProtection="1"/>
    <xf numFmtId="182" fontId="3" fillId="0" borderId="25" xfId="2" applyNumberFormat="1" applyBorder="1" applyProtection="1"/>
    <xf numFmtId="182" fontId="3" fillId="0" borderId="20" xfId="2" applyNumberFormat="1" applyBorder="1" applyProtection="1"/>
    <xf numFmtId="0" fontId="21" fillId="0" borderId="0" xfId="4" applyFont="1" applyBorder="1" applyAlignment="1">
      <alignment horizontal="left" vertical="center"/>
    </xf>
    <xf numFmtId="0" fontId="24" fillId="0" borderId="0" xfId="3" applyFont="1" applyAlignment="1">
      <alignment vertical="center"/>
    </xf>
    <xf numFmtId="0" fontId="26" fillId="0" borderId="0" xfId="0" applyFont="1" applyAlignment="1">
      <alignment vertical="center"/>
    </xf>
    <xf numFmtId="0" fontId="11" fillId="0" borderId="41" xfId="3" applyFont="1" applyBorder="1" applyAlignment="1">
      <alignment horizontal="center" vertical="center"/>
    </xf>
    <xf numFmtId="0" fontId="11" fillId="0" borderId="28" xfId="3" applyFont="1" applyBorder="1" applyAlignment="1">
      <alignment horizontal="center" vertical="center"/>
    </xf>
    <xf numFmtId="0" fontId="0" fillId="0" borderId="45" xfId="0" applyBorder="1" applyAlignment="1" applyProtection="1"/>
    <xf numFmtId="0" fontId="0" fillId="0" borderId="47" xfId="0" applyBorder="1" applyAlignment="1" applyProtection="1"/>
    <xf numFmtId="40" fontId="0" fillId="0" borderId="47" xfId="0" applyNumberFormat="1" applyBorder="1" applyAlignment="1" applyProtection="1"/>
    <xf numFmtId="38" fontId="0" fillId="0" borderId="36" xfId="0" applyNumberFormat="1" applyBorder="1" applyAlignment="1" applyProtection="1"/>
    <xf numFmtId="179" fontId="0" fillId="0" borderId="0" xfId="0" applyNumberFormat="1" applyProtection="1"/>
    <xf numFmtId="38" fontId="0" fillId="0" borderId="45" xfId="0" applyNumberFormat="1" applyBorder="1" applyAlignment="1" applyProtection="1"/>
    <xf numFmtId="179" fontId="0" fillId="0" borderId="47" xfId="0" applyNumberFormat="1" applyBorder="1" applyAlignment="1" applyProtection="1"/>
    <xf numFmtId="176" fontId="0" fillId="0" borderId="36" xfId="0" applyNumberFormat="1" applyBorder="1" applyAlignment="1" applyProtection="1"/>
    <xf numFmtId="0" fontId="10" fillId="0" borderId="0" xfId="0" applyFont="1"/>
    <xf numFmtId="9" fontId="0" fillId="3" borderId="8" xfId="1" applyFont="1" applyFill="1" applyBorder="1" applyProtection="1">
      <protection locked="0"/>
    </xf>
    <xf numFmtId="0" fontId="10" fillId="0" borderId="8" xfId="0" applyFont="1" applyBorder="1" applyAlignment="1">
      <alignment horizontal="center"/>
    </xf>
    <xf numFmtId="38" fontId="10" fillId="0" borderId="8" xfId="0" applyNumberFormat="1" applyFont="1" applyBorder="1" applyAlignment="1">
      <alignment horizontal="center"/>
    </xf>
    <xf numFmtId="178" fontId="10" fillId="0" borderId="8" xfId="0" applyNumberFormat="1" applyFont="1" applyBorder="1" applyAlignment="1">
      <alignment horizontal="center"/>
    </xf>
    <xf numFmtId="40" fontId="10" fillId="0" borderId="8" xfId="0" applyNumberFormat="1" applyFont="1" applyBorder="1" applyAlignment="1">
      <alignment horizontal="center"/>
    </xf>
    <xf numFmtId="38" fontId="10" fillId="0" borderId="8" xfId="2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48" xfId="0" applyBorder="1" applyAlignment="1" applyProtection="1"/>
    <xf numFmtId="0" fontId="0" fillId="0" borderId="49" xfId="0" applyBorder="1" applyAlignment="1" applyProtection="1"/>
    <xf numFmtId="0" fontId="4" fillId="0" borderId="49" xfId="0" applyFont="1" applyBorder="1" applyAlignment="1" applyProtection="1"/>
    <xf numFmtId="0" fontId="4" fillId="0" borderId="0" xfId="0" applyFont="1" applyBorder="1" applyAlignment="1" applyProtection="1">
      <alignment horizontal="center"/>
    </xf>
    <xf numFmtId="0" fontId="10" fillId="0" borderId="0" xfId="0" applyFont="1" applyAlignment="1">
      <alignment horizontal="left"/>
    </xf>
    <xf numFmtId="183" fontId="10" fillId="0" borderId="8" xfId="0" applyNumberFormat="1" applyFont="1" applyBorder="1" applyAlignment="1">
      <alignment horizontal="center"/>
    </xf>
    <xf numFmtId="184" fontId="10" fillId="0" borderId="8" xfId="0" applyNumberFormat="1" applyFont="1" applyBorder="1" applyAlignment="1">
      <alignment horizontal="center"/>
    </xf>
    <xf numFmtId="185" fontId="10" fillId="0" borderId="8" xfId="0" applyNumberFormat="1" applyFont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Border="1"/>
    <xf numFmtId="0" fontId="27" fillId="0" borderId="0" xfId="0" applyFont="1"/>
    <xf numFmtId="0" fontId="29" fillId="0" borderId="0" xfId="0" applyFont="1" applyAlignment="1">
      <alignment vertical="center"/>
    </xf>
    <xf numFmtId="0" fontId="10" fillId="0" borderId="0" xfId="0" applyFont="1" applyAlignment="1">
      <alignment vertical="top"/>
    </xf>
    <xf numFmtId="0" fontId="30" fillId="0" borderId="0" xfId="0" applyFont="1" applyAlignment="1">
      <alignment horizontal="right" vertical="top"/>
    </xf>
    <xf numFmtId="0" fontId="30" fillId="0" borderId="0" xfId="0" applyFont="1" applyAlignment="1">
      <alignment vertical="top"/>
    </xf>
    <xf numFmtId="0" fontId="30" fillId="0" borderId="8" xfId="0" applyFont="1" applyBorder="1" applyAlignment="1">
      <alignment horizontal="left"/>
    </xf>
    <xf numFmtId="179" fontId="10" fillId="0" borderId="8" xfId="0" applyNumberFormat="1" applyFont="1" applyBorder="1" applyAlignment="1">
      <alignment horizontal="center"/>
    </xf>
    <xf numFmtId="0" fontId="10" fillId="0" borderId="50" xfId="0" applyFont="1" applyBorder="1"/>
    <xf numFmtId="0" fontId="10" fillId="0" borderId="50" xfId="0" applyFont="1" applyBorder="1" applyAlignment="1">
      <alignment horizontal="left" wrapText="1"/>
    </xf>
    <xf numFmtId="0" fontId="10" fillId="0" borderId="50" xfId="0" applyFont="1" applyBorder="1" applyAlignment="1">
      <alignment wrapText="1"/>
    </xf>
    <xf numFmtId="0" fontId="10" fillId="0" borderId="21" xfId="0" applyFont="1" applyBorder="1" applyAlignment="1">
      <alignment horizontal="center"/>
    </xf>
    <xf numFmtId="38" fontId="10" fillId="0" borderId="21" xfId="0" applyNumberFormat="1" applyFont="1" applyBorder="1" applyAlignment="1">
      <alignment horizontal="center"/>
    </xf>
    <xf numFmtId="0" fontId="28" fillId="0" borderId="32" xfId="0" applyFont="1" applyBorder="1" applyAlignment="1">
      <alignment horizontal="center"/>
    </xf>
    <xf numFmtId="0" fontId="28" fillId="0" borderId="34" xfId="0" applyFont="1" applyBorder="1" applyAlignment="1">
      <alignment horizontal="center"/>
    </xf>
    <xf numFmtId="0" fontId="31" fillId="0" borderId="0" xfId="0" applyFont="1"/>
    <xf numFmtId="0" fontId="10" fillId="0" borderId="0" xfId="0" applyFont="1" applyFill="1"/>
    <xf numFmtId="176" fontId="10" fillId="0" borderId="8" xfId="0" applyNumberFormat="1" applyFont="1" applyBorder="1" applyAlignment="1">
      <alignment horizontal="center"/>
    </xf>
    <xf numFmtId="0" fontId="10" fillId="0" borderId="8" xfId="0" applyFont="1" applyBorder="1" applyAlignment="1">
      <alignment horizontal="center" shrinkToFit="1"/>
    </xf>
    <xf numFmtId="0" fontId="10" fillId="0" borderId="0" xfId="0" applyFont="1" applyAlignment="1">
      <alignment horizontal="right"/>
    </xf>
    <xf numFmtId="0" fontId="10" fillId="0" borderId="8" xfId="0" applyFont="1" applyBorder="1" applyAlignment="1">
      <alignment shrinkToFit="1"/>
    </xf>
    <xf numFmtId="186" fontId="10" fillId="0" borderId="0" xfId="0" applyNumberFormat="1" applyFont="1"/>
    <xf numFmtId="0" fontId="10" fillId="0" borderId="0" xfId="0" applyFont="1" applyAlignment="1">
      <alignment shrinkToFit="1"/>
    </xf>
    <xf numFmtId="9" fontId="10" fillId="0" borderId="0" xfId="1" applyFont="1" applyAlignment="1">
      <alignment horizontal="left"/>
    </xf>
    <xf numFmtId="0" fontId="31" fillId="0" borderId="0" xfId="0" applyFont="1" applyAlignment="1">
      <alignment horizontal="right"/>
    </xf>
    <xf numFmtId="0" fontId="32" fillId="0" borderId="0" xfId="0" applyFont="1" applyAlignment="1">
      <alignment horizontal="right"/>
    </xf>
    <xf numFmtId="0" fontId="10" fillId="3" borderId="8" xfId="0" applyFont="1" applyFill="1" applyBorder="1" applyAlignment="1">
      <alignment horizontal="center" shrinkToFit="1"/>
    </xf>
    <xf numFmtId="185" fontId="10" fillId="3" borderId="8" xfId="0" applyNumberFormat="1" applyFont="1" applyFill="1" applyBorder="1" applyAlignment="1">
      <alignment horizontal="center"/>
    </xf>
    <xf numFmtId="0" fontId="10" fillId="0" borderId="51" xfId="0" applyFont="1" applyBorder="1"/>
    <xf numFmtId="0" fontId="30" fillId="0" borderId="0" xfId="0" applyFont="1" applyAlignment="1">
      <alignment horizontal="right"/>
    </xf>
    <xf numFmtId="0" fontId="10" fillId="0" borderId="0" xfId="0" applyFont="1" applyBorder="1" applyAlignment="1">
      <alignment horizontal="center" vertical="center" shrinkToFit="1"/>
    </xf>
    <xf numFmtId="0" fontId="10" fillId="0" borderId="52" xfId="0" applyFont="1" applyBorder="1" applyAlignment="1"/>
    <xf numFmtId="0" fontId="10" fillId="0" borderId="53" xfId="0" applyFont="1" applyBorder="1"/>
    <xf numFmtId="0" fontId="10" fillId="0" borderId="52" xfId="0" applyFont="1" applyBorder="1"/>
    <xf numFmtId="0" fontId="10" fillId="0" borderId="0" xfId="0" applyFont="1" applyBorder="1" applyAlignment="1">
      <alignment vertical="center"/>
    </xf>
    <xf numFmtId="0" fontId="10" fillId="0" borderId="53" xfId="0" applyFont="1" applyBorder="1" applyAlignment="1">
      <alignment horizontal="center" vertical="center" shrinkToFit="1"/>
    </xf>
    <xf numFmtId="0" fontId="10" fillId="0" borderId="54" xfId="0" applyFont="1" applyBorder="1" applyAlignment="1">
      <alignment horizontal="center" vertical="center" shrinkToFit="1"/>
    </xf>
    <xf numFmtId="0" fontId="10" fillId="0" borderId="55" xfId="0" applyFont="1" applyBorder="1" applyAlignment="1"/>
    <xf numFmtId="0" fontId="10" fillId="0" borderId="51" xfId="0" applyFont="1" applyBorder="1" applyAlignment="1">
      <alignment horizontal="center" vertical="center" shrinkToFit="1"/>
    </xf>
    <xf numFmtId="0" fontId="30" fillId="0" borderId="53" xfId="0" applyFont="1" applyBorder="1" applyAlignment="1">
      <alignment horizontal="center" vertical="center" shrinkToFit="1"/>
    </xf>
    <xf numFmtId="0" fontId="30" fillId="0" borderId="54" xfId="0" applyFont="1" applyBorder="1" applyAlignment="1">
      <alignment horizontal="center" vertical="center" shrinkToFit="1"/>
    </xf>
    <xf numFmtId="0" fontId="30" fillId="0" borderId="57" xfId="0" applyFont="1" applyBorder="1" applyAlignment="1">
      <alignment horizontal="center"/>
    </xf>
    <xf numFmtId="0" fontId="30" fillId="0" borderId="53" xfId="0" applyFont="1" applyBorder="1" applyAlignment="1">
      <alignment horizontal="center"/>
    </xf>
    <xf numFmtId="0" fontId="31" fillId="7" borderId="1" xfId="0" applyFont="1" applyFill="1" applyBorder="1"/>
    <xf numFmtId="0" fontId="31" fillId="0" borderId="0" xfId="0" applyFont="1" applyBorder="1"/>
    <xf numFmtId="0" fontId="31" fillId="7" borderId="41" xfId="0" applyFont="1" applyFill="1" applyBorder="1"/>
    <xf numFmtId="0" fontId="31" fillId="7" borderId="28" xfId="0" applyFont="1" applyFill="1" applyBorder="1"/>
    <xf numFmtId="0" fontId="31" fillId="0" borderId="0" xfId="0" applyFont="1" applyBorder="1" applyAlignment="1">
      <alignment wrapText="1"/>
    </xf>
    <xf numFmtId="0" fontId="31" fillId="7" borderId="7" xfId="0" applyFont="1" applyFill="1" applyBorder="1" applyAlignment="1">
      <alignment horizontal="center"/>
    </xf>
    <xf numFmtId="0" fontId="31" fillId="7" borderId="28" xfId="0" applyFont="1" applyFill="1" applyBorder="1" applyAlignment="1">
      <alignment horizontal="center"/>
    </xf>
    <xf numFmtId="0" fontId="35" fillId="0" borderId="0" xfId="0" applyFont="1"/>
    <xf numFmtId="0" fontId="32" fillId="0" borderId="0" xfId="0" applyFont="1" applyAlignment="1">
      <alignment horizontal="left"/>
    </xf>
    <xf numFmtId="9" fontId="10" fillId="0" borderId="0" xfId="1" applyFont="1" applyAlignment="1">
      <alignment horizontal="center"/>
    </xf>
    <xf numFmtId="0" fontId="10" fillId="0" borderId="59" xfId="0" applyFont="1" applyBorder="1" applyAlignment="1">
      <alignment horizontal="center" vertical="center" shrinkToFit="1"/>
    </xf>
    <xf numFmtId="0" fontId="10" fillId="0" borderId="60" xfId="0" applyFont="1" applyBorder="1" applyAlignment="1">
      <alignment horizontal="center" vertical="center" shrinkToFit="1"/>
    </xf>
    <xf numFmtId="0" fontId="30" fillId="0" borderId="59" xfId="0" applyFont="1" applyBorder="1" applyAlignment="1">
      <alignment horizontal="center" vertical="center" shrinkToFit="1"/>
    </xf>
    <xf numFmtId="0" fontId="30" fillId="0" borderId="60" xfId="0" applyFont="1" applyBorder="1" applyAlignment="1">
      <alignment horizontal="center" vertical="center" shrinkToFit="1"/>
    </xf>
    <xf numFmtId="0" fontId="10" fillId="0" borderId="59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178" fontId="10" fillId="0" borderId="59" xfId="0" applyNumberFormat="1" applyFont="1" applyBorder="1" applyAlignment="1">
      <alignment horizontal="center" vertical="center" shrinkToFit="1"/>
    </xf>
    <xf numFmtId="176" fontId="10" fillId="0" borderId="59" xfId="0" applyNumberFormat="1" applyFont="1" applyBorder="1" applyAlignment="1">
      <alignment horizontal="center" vertical="center" shrinkToFit="1"/>
    </xf>
    <xf numFmtId="0" fontId="28" fillId="0" borderId="12" xfId="0" applyFont="1" applyBorder="1" applyAlignment="1">
      <alignment horizontal="center"/>
    </xf>
    <xf numFmtId="0" fontId="10" fillId="0" borderId="0" xfId="0" applyFont="1" applyBorder="1" applyAlignment="1">
      <alignment vertical="center" shrinkToFit="1"/>
    </xf>
    <xf numFmtId="0" fontId="28" fillId="0" borderId="34" xfId="0" applyFont="1" applyBorder="1" applyAlignment="1">
      <alignment horizontal="center" shrinkToFit="1"/>
    </xf>
    <xf numFmtId="0" fontId="28" fillId="7" borderId="27" xfId="0" applyFont="1" applyFill="1" applyBorder="1" applyAlignment="1" applyProtection="1">
      <alignment horizontal="center"/>
      <protection locked="0"/>
    </xf>
    <xf numFmtId="38" fontId="28" fillId="7" borderId="24" xfId="2" applyFont="1" applyFill="1" applyBorder="1" applyAlignment="1" applyProtection="1">
      <alignment horizontal="center"/>
      <protection locked="0"/>
    </xf>
    <xf numFmtId="0" fontId="28" fillId="7" borderId="26" xfId="0" applyFont="1" applyFill="1" applyBorder="1" applyAlignment="1" applyProtection="1">
      <alignment horizontal="center"/>
      <protection locked="0"/>
    </xf>
    <xf numFmtId="0" fontId="10" fillId="7" borderId="8" xfId="0" applyFont="1" applyFill="1" applyBorder="1" applyAlignment="1" applyProtection="1">
      <alignment horizontal="center"/>
      <protection locked="0"/>
    </xf>
    <xf numFmtId="0" fontId="28" fillId="7" borderId="6" xfId="0" applyFont="1" applyFill="1" applyBorder="1" applyAlignment="1" applyProtection="1">
      <alignment horizontal="center"/>
      <protection locked="0"/>
    </xf>
    <xf numFmtId="0" fontId="36" fillId="0" borderId="0" xfId="0" applyFont="1"/>
    <xf numFmtId="0" fontId="2" fillId="0" borderId="0" xfId="0" applyFont="1" applyFill="1" applyBorder="1" applyAlignment="1">
      <alignment vertical="center"/>
    </xf>
    <xf numFmtId="0" fontId="3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1" fillId="0" borderId="0" xfId="0" applyFont="1" applyBorder="1" applyAlignment="1">
      <alignment vertical="center"/>
    </xf>
    <xf numFmtId="0" fontId="31" fillId="5" borderId="0" xfId="0" applyFont="1" applyFill="1" applyAlignment="1">
      <alignment vertical="center"/>
    </xf>
    <xf numFmtId="0" fontId="10" fillId="5" borderId="0" xfId="0" applyFont="1" applyFill="1" applyAlignment="1">
      <alignment vertical="center"/>
    </xf>
    <xf numFmtId="0" fontId="31" fillId="6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10" fillId="6" borderId="0" xfId="0" applyFont="1" applyFill="1" applyBorder="1" applyAlignment="1">
      <alignment vertical="center"/>
    </xf>
    <xf numFmtId="0" fontId="32" fillId="0" borderId="0" xfId="0" applyFont="1"/>
    <xf numFmtId="0" fontId="28" fillId="0" borderId="0" xfId="0" applyFont="1" applyAlignment="1">
      <alignment horizontal="right"/>
    </xf>
    <xf numFmtId="0" fontId="10" fillId="0" borderId="77" xfId="0" applyFont="1" applyBorder="1"/>
    <xf numFmtId="0" fontId="10" fillId="0" borderId="78" xfId="0" applyFont="1" applyBorder="1"/>
    <xf numFmtId="0" fontId="31" fillId="0" borderId="78" xfId="0" applyFont="1" applyBorder="1"/>
    <xf numFmtId="0" fontId="31" fillId="0" borderId="78" xfId="0" applyFont="1" applyBorder="1" applyAlignment="1">
      <alignment horizontal="right"/>
    </xf>
    <xf numFmtId="40" fontId="3" fillId="0" borderId="24" xfId="2" applyNumberFormat="1" applyBorder="1" applyProtection="1"/>
    <xf numFmtId="38" fontId="0" fillId="0" borderId="47" xfId="0" applyNumberFormat="1" applyBorder="1" applyAlignment="1" applyProtection="1"/>
    <xf numFmtId="38" fontId="0" fillId="0" borderId="0" xfId="0" applyNumberFormat="1" applyProtection="1"/>
    <xf numFmtId="0" fontId="10" fillId="0" borderId="79" xfId="0" applyFont="1" applyBorder="1" applyAlignment="1">
      <alignment vertical="center"/>
    </xf>
    <xf numFmtId="0" fontId="10" fillId="0" borderId="79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38" fontId="10" fillId="0" borderId="79" xfId="0" applyNumberFormat="1" applyFont="1" applyBorder="1" applyAlignment="1">
      <alignment horizontal="center" vertical="center"/>
    </xf>
    <xf numFmtId="179" fontId="10" fillId="0" borderId="79" xfId="0" applyNumberFormat="1" applyFont="1" applyBorder="1" applyAlignment="1">
      <alignment horizontal="center" vertical="center"/>
    </xf>
    <xf numFmtId="40" fontId="10" fillId="0" borderId="80" xfId="0" applyNumberFormat="1" applyFont="1" applyBorder="1" applyAlignment="1">
      <alignment horizontal="center" vertical="center"/>
    </xf>
    <xf numFmtId="38" fontId="10" fillId="0" borderId="81" xfId="0" applyNumberFormat="1" applyFont="1" applyBorder="1" applyAlignment="1">
      <alignment horizontal="center" vertical="center"/>
    </xf>
    <xf numFmtId="38" fontId="10" fillId="0" borderId="79" xfId="0" applyNumberFormat="1" applyFont="1" applyBorder="1" applyAlignment="1">
      <alignment horizontal="center" vertical="center" shrinkToFit="1"/>
    </xf>
    <xf numFmtId="176" fontId="10" fillId="0" borderId="79" xfId="0" applyNumberFormat="1" applyFont="1" applyBorder="1" applyAlignment="1">
      <alignment horizontal="center" vertical="center" shrinkToFit="1"/>
    </xf>
    <xf numFmtId="38" fontId="10" fillId="0" borderId="81" xfId="0" applyNumberFormat="1" applyFont="1" applyBorder="1" applyAlignment="1">
      <alignment horizontal="center" vertical="center" shrinkToFit="1"/>
    </xf>
    <xf numFmtId="0" fontId="28" fillId="0" borderId="58" xfId="0" applyFont="1" applyBorder="1" applyAlignment="1">
      <alignment vertical="center"/>
    </xf>
    <xf numFmtId="0" fontId="28" fillId="0" borderId="58" xfId="0" applyFont="1" applyBorder="1"/>
    <xf numFmtId="187" fontId="39" fillId="0" borderId="58" xfId="0" applyNumberFormat="1" applyFont="1" applyBorder="1" applyAlignment="1">
      <alignment horizontal="right" vertical="center"/>
    </xf>
    <xf numFmtId="0" fontId="39" fillId="0" borderId="58" xfId="0" applyFont="1" applyBorder="1" applyAlignment="1">
      <alignment horizontal="left" vertical="center"/>
    </xf>
    <xf numFmtId="188" fontId="19" fillId="0" borderId="8" xfId="0" applyNumberFormat="1" applyFont="1" applyBorder="1" applyProtection="1"/>
    <xf numFmtId="188" fontId="19" fillId="0" borderId="24" xfId="0" applyNumberFormat="1" applyFont="1" applyBorder="1" applyProtection="1"/>
    <xf numFmtId="188" fontId="19" fillId="0" borderId="33" xfId="0" applyNumberFormat="1" applyFont="1" applyBorder="1" applyProtection="1"/>
    <xf numFmtId="188" fontId="19" fillId="0" borderId="24" xfId="0" applyNumberFormat="1" applyFont="1" applyFill="1" applyBorder="1" applyProtection="1"/>
    <xf numFmtId="0" fontId="1" fillId="0" borderId="58" xfId="0" applyFont="1" applyBorder="1" applyAlignment="1">
      <alignment horizontal="center" vertical="center" shrinkToFit="1"/>
    </xf>
    <xf numFmtId="0" fontId="1" fillId="0" borderId="58" xfId="0" applyFont="1" applyBorder="1" applyAlignment="1">
      <alignment horizontal="center" vertical="center"/>
    </xf>
    <xf numFmtId="178" fontId="1" fillId="0" borderId="58" xfId="0" applyNumberFormat="1" applyFont="1" applyBorder="1" applyAlignment="1">
      <alignment horizontal="center" vertical="center"/>
    </xf>
    <xf numFmtId="176" fontId="1" fillId="0" borderId="58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38" fontId="1" fillId="0" borderId="58" xfId="0" applyNumberFormat="1" applyFont="1" applyBorder="1" applyAlignment="1">
      <alignment horizontal="center" vertical="center"/>
    </xf>
    <xf numFmtId="179" fontId="1" fillId="0" borderId="58" xfId="0" applyNumberFormat="1" applyFont="1" applyBorder="1" applyAlignment="1">
      <alignment horizontal="center" vertical="center"/>
    </xf>
    <xf numFmtId="40" fontId="1" fillId="0" borderId="58" xfId="0" applyNumberFormat="1" applyFont="1" applyBorder="1" applyAlignment="1">
      <alignment horizontal="center" vertical="center"/>
    </xf>
    <xf numFmtId="38" fontId="1" fillId="0" borderId="58" xfId="0" applyNumberFormat="1" applyFont="1" applyBorder="1" applyAlignment="1">
      <alignment horizontal="center" vertical="center" shrinkToFit="1"/>
    </xf>
    <xf numFmtId="176" fontId="1" fillId="0" borderId="58" xfId="0" applyNumberFormat="1" applyFont="1" applyBorder="1" applyAlignment="1">
      <alignment horizontal="center" vertical="center" shrinkToFit="1"/>
    </xf>
    <xf numFmtId="0" fontId="10" fillId="0" borderId="82" xfId="0" applyFont="1" applyBorder="1" applyAlignment="1">
      <alignment vertical="center"/>
    </xf>
    <xf numFmtId="0" fontId="10" fillId="0" borderId="82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185" fontId="1" fillId="0" borderId="58" xfId="0" applyNumberFormat="1" applyFont="1" applyBorder="1" applyAlignment="1">
      <alignment horizontal="right" vertical="center"/>
    </xf>
    <xf numFmtId="0" fontId="1" fillId="0" borderId="58" xfId="0" applyFont="1" applyBorder="1"/>
    <xf numFmtId="0" fontId="32" fillId="0" borderId="53" xfId="0" applyFont="1" applyBorder="1" applyAlignment="1">
      <alignment horizontal="right" vertical="center"/>
    </xf>
    <xf numFmtId="189" fontId="1" fillId="0" borderId="53" xfId="0" applyNumberFormat="1" applyFont="1" applyBorder="1" applyAlignment="1">
      <alignment horizontal="center" vertical="center" shrinkToFit="1"/>
    </xf>
    <xf numFmtId="0" fontId="1" fillId="0" borderId="53" xfId="0" applyFont="1" applyBorder="1" applyAlignment="1">
      <alignment horizontal="center" vertical="center" shrinkToFit="1"/>
    </xf>
    <xf numFmtId="0" fontId="28" fillId="0" borderId="33" xfId="0" applyFont="1" applyBorder="1" applyAlignment="1">
      <alignment horizont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56" xfId="0" applyFont="1" applyBorder="1" applyAlignment="1">
      <alignment horizontal="center" vertical="center" shrinkToFit="1"/>
    </xf>
    <xf numFmtId="40" fontId="10" fillId="0" borderId="60" xfId="0" applyNumberFormat="1" applyFont="1" applyBorder="1" applyAlignment="1">
      <alignment horizontal="center" vertical="center" shrinkToFit="1"/>
    </xf>
    <xf numFmtId="0" fontId="1" fillId="0" borderId="58" xfId="0" applyFont="1" applyBorder="1" applyAlignment="1">
      <alignment horizontal="right" vertical="center"/>
    </xf>
    <xf numFmtId="0" fontId="10" fillId="0" borderId="8" xfId="0" applyFont="1" applyBorder="1" applyAlignment="1">
      <alignment horizontal="center"/>
    </xf>
    <xf numFmtId="0" fontId="10" fillId="7" borderId="20" xfId="0" applyFont="1" applyFill="1" applyBorder="1" applyAlignment="1" applyProtection="1">
      <alignment horizontal="center" shrinkToFit="1"/>
      <protection locked="0"/>
    </xf>
    <xf numFmtId="0" fontId="10" fillId="7" borderId="58" xfId="0" applyFont="1" applyFill="1" applyBorder="1" applyAlignment="1" applyProtection="1">
      <alignment horizontal="center" shrinkToFit="1"/>
      <protection locked="0"/>
    </xf>
    <xf numFmtId="0" fontId="10" fillId="7" borderId="21" xfId="0" applyFont="1" applyFill="1" applyBorder="1" applyAlignment="1" applyProtection="1">
      <alignment horizontal="center" shrinkToFit="1"/>
      <protection locked="0"/>
    </xf>
    <xf numFmtId="0" fontId="10" fillId="0" borderId="52" xfId="0" applyFont="1" applyBorder="1" applyAlignment="1">
      <alignment horizontal="center"/>
    </xf>
    <xf numFmtId="0" fontId="10" fillId="0" borderId="55" xfId="0" applyFont="1" applyBorder="1" applyAlignment="1">
      <alignment horizontal="center"/>
    </xf>
    <xf numFmtId="0" fontId="33" fillId="8" borderId="63" xfId="0" applyFont="1" applyFill="1" applyBorder="1" applyAlignment="1">
      <alignment horizontal="center"/>
    </xf>
    <xf numFmtId="0" fontId="33" fillId="8" borderId="61" xfId="0" applyFont="1" applyFill="1" applyBorder="1" applyAlignment="1">
      <alignment horizontal="center"/>
    </xf>
    <xf numFmtId="0" fontId="33" fillId="8" borderId="62" xfId="0" applyFont="1" applyFill="1" applyBorder="1" applyAlignment="1">
      <alignment horizontal="center"/>
    </xf>
    <xf numFmtId="0" fontId="1" fillId="0" borderId="58" xfId="0" applyFont="1" applyBorder="1" applyAlignment="1">
      <alignment horizontal="center" vertical="center" shrinkToFit="1"/>
    </xf>
    <xf numFmtId="0" fontId="10" fillId="0" borderId="56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64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31" fillId="0" borderId="0" xfId="0" applyFont="1" applyAlignment="1">
      <alignment horizontal="left" wrapText="1"/>
    </xf>
    <xf numFmtId="0" fontId="31" fillId="0" borderId="0" xfId="0" applyFont="1" applyBorder="1" applyAlignment="1">
      <alignment horizontal="left" wrapText="1"/>
    </xf>
    <xf numFmtId="0" fontId="31" fillId="0" borderId="0" xfId="0" applyFont="1" applyAlignment="1">
      <alignment horizontal="left" vertical="top" wrapText="1"/>
    </xf>
    <xf numFmtId="0" fontId="10" fillId="0" borderId="67" xfId="0" applyFont="1" applyBorder="1" applyAlignment="1">
      <alignment horizontal="center"/>
    </xf>
    <xf numFmtId="0" fontId="7" fillId="0" borderId="0" xfId="0" applyFont="1" applyAlignment="1" applyProtection="1">
      <alignment horizontal="center"/>
    </xf>
    <xf numFmtId="0" fontId="6" fillId="0" borderId="41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</xf>
    <xf numFmtId="0" fontId="0" fillId="0" borderId="48" xfId="0" applyBorder="1" applyAlignment="1" applyProtection="1">
      <alignment horizontal="center"/>
    </xf>
    <xf numFmtId="0" fontId="0" fillId="0" borderId="49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4" borderId="75" xfId="0" applyFill="1" applyBorder="1" applyAlignment="1" applyProtection="1">
      <alignment horizontal="center"/>
    </xf>
    <xf numFmtId="0" fontId="0" fillId="4" borderId="69" xfId="0" applyFill="1" applyBorder="1" applyAlignment="1" applyProtection="1">
      <alignment horizontal="center"/>
    </xf>
    <xf numFmtId="0" fontId="0" fillId="4" borderId="70" xfId="0" applyFill="1" applyBorder="1" applyAlignment="1" applyProtection="1">
      <alignment horizontal="center"/>
    </xf>
    <xf numFmtId="0" fontId="0" fillId="4" borderId="76" xfId="0" applyFill="1" applyBorder="1" applyAlignment="1" applyProtection="1">
      <alignment horizontal="center"/>
    </xf>
    <xf numFmtId="0" fontId="0" fillId="4" borderId="0" xfId="0" applyFill="1" applyBorder="1" applyAlignment="1" applyProtection="1">
      <alignment horizontal="center"/>
    </xf>
    <xf numFmtId="0" fontId="0" fillId="4" borderId="72" xfId="0" applyFill="1" applyBorder="1" applyAlignment="1" applyProtection="1">
      <alignment horizontal="center"/>
    </xf>
    <xf numFmtId="0" fontId="16" fillId="4" borderId="68" xfId="0" applyFont="1" applyFill="1" applyBorder="1" applyAlignment="1" applyProtection="1">
      <alignment horizontal="center" vertical="center"/>
    </xf>
    <xf numFmtId="0" fontId="16" fillId="4" borderId="69" xfId="0" applyFont="1" applyFill="1" applyBorder="1" applyAlignment="1">
      <alignment horizontal="center" vertical="center"/>
    </xf>
    <xf numFmtId="0" fontId="16" fillId="4" borderId="70" xfId="0" applyFont="1" applyFill="1" applyBorder="1" applyAlignment="1">
      <alignment horizontal="center" vertical="center"/>
    </xf>
    <xf numFmtId="0" fontId="16" fillId="4" borderId="71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72" xfId="0" applyFont="1" applyFill="1" applyBorder="1" applyAlignment="1">
      <alignment horizontal="center" vertical="center"/>
    </xf>
    <xf numFmtId="0" fontId="16" fillId="4" borderId="43" xfId="0" applyFont="1" applyFill="1" applyBorder="1" applyAlignment="1">
      <alignment horizontal="center" vertical="center"/>
    </xf>
    <xf numFmtId="0" fontId="16" fillId="4" borderId="73" xfId="0" applyFont="1" applyFill="1" applyBorder="1" applyAlignment="1">
      <alignment horizontal="center" vertical="center"/>
    </xf>
    <xf numFmtId="0" fontId="16" fillId="4" borderId="74" xfId="0" applyFont="1" applyFill="1" applyBorder="1" applyAlignment="1">
      <alignment horizontal="center" vertical="center"/>
    </xf>
    <xf numFmtId="0" fontId="16" fillId="3" borderId="68" xfId="0" applyNumberFormat="1" applyFont="1" applyFill="1" applyBorder="1" applyAlignment="1" applyProtection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0" xfId="0" applyAlignment="1" applyProtection="1">
      <alignment horizontal="left" vertical="center" wrapText="1"/>
    </xf>
  </cellXfs>
  <cellStyles count="5">
    <cellStyle name="パーセント" xfId="1" builtinId="5"/>
    <cellStyle name="桁区切り" xfId="2" builtinId="6"/>
    <cellStyle name="標準" xfId="0" builtinId="0"/>
    <cellStyle name="標準_スギ林分密度管理図" xfId="3"/>
    <cellStyle name="標準_鹿児島県ヒノキ林分密度管理図" xfId="4"/>
  </cellStyles>
  <dxfs count="36"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34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externalLink" Target="externalLinks/externalLink2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2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protection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福岡県ヒノキ　間伐</a:t>
            </a:r>
          </a:p>
        </c:rich>
      </c:tx>
      <c:layout>
        <c:manualLayout>
          <c:xMode val="edge"/>
          <c:yMode val="edge"/>
          <c:x val="0.72708333333333364"/>
          <c:y val="0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520833333333333"/>
          <c:y val="7.512520868113523E-2"/>
          <c:w val="0.8125"/>
          <c:h val="0.79298831385642743"/>
        </c:manualLayout>
      </c:layout>
      <c:scatterChart>
        <c:scatterStyle val="lineMarker"/>
        <c:ser>
          <c:idx val="0"/>
          <c:order val="0"/>
          <c:tx>
            <c:v>本数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'（計算用）'!$CI$9:$CI$99</c:f>
              <c:numCache>
                <c:formatCode>General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xVal>
          <c:yVal>
            <c:numRef>
              <c:f>'（計算用）'!$CJ$9:$CJ$99</c:f>
              <c:numCache>
                <c:formatCode>#,##0;[Red]\-#,##0</c:formatCode>
                <c:ptCount val="9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1200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1200</c:v>
                </c:pt>
                <c:pt idx="34">
                  <c:v>1200</c:v>
                </c:pt>
                <c:pt idx="35">
                  <c:v>1200</c:v>
                </c:pt>
                <c:pt idx="36">
                  <c:v>1200</c:v>
                </c:pt>
                <c:pt idx="37">
                  <c:v>1200</c:v>
                </c:pt>
                <c:pt idx="38">
                  <c:v>960</c:v>
                </c:pt>
                <c:pt idx="39">
                  <c:v>960</c:v>
                </c:pt>
                <c:pt idx="40">
                  <c:v>960</c:v>
                </c:pt>
                <c:pt idx="41">
                  <c:v>960</c:v>
                </c:pt>
                <c:pt idx="42">
                  <c:v>960</c:v>
                </c:pt>
                <c:pt idx="43">
                  <c:v>960</c:v>
                </c:pt>
                <c:pt idx="44">
                  <c:v>960</c:v>
                </c:pt>
                <c:pt idx="45">
                  <c:v>960</c:v>
                </c:pt>
                <c:pt idx="46">
                  <c:v>960</c:v>
                </c:pt>
                <c:pt idx="47">
                  <c:v>960</c:v>
                </c:pt>
                <c:pt idx="48">
                  <c:v>960</c:v>
                </c:pt>
                <c:pt idx="49">
                  <c:v>960</c:v>
                </c:pt>
                <c:pt idx="50">
                  <c:v>768</c:v>
                </c:pt>
                <c:pt idx="51">
                  <c:v>768</c:v>
                </c:pt>
                <c:pt idx="52">
                  <c:v>768</c:v>
                </c:pt>
                <c:pt idx="53">
                  <c:v>768</c:v>
                </c:pt>
                <c:pt idx="54">
                  <c:v>768</c:v>
                </c:pt>
                <c:pt idx="55">
                  <c:v>768</c:v>
                </c:pt>
                <c:pt idx="56">
                  <c:v>768</c:v>
                </c:pt>
                <c:pt idx="57">
                  <c:v>768</c:v>
                </c:pt>
                <c:pt idx="58">
                  <c:v>768</c:v>
                </c:pt>
                <c:pt idx="59">
                  <c:v>768</c:v>
                </c:pt>
                <c:pt idx="60">
                  <c:v>768</c:v>
                </c:pt>
                <c:pt idx="61">
                  <c:v>768</c:v>
                </c:pt>
                <c:pt idx="62">
                  <c:v>768</c:v>
                </c:pt>
                <c:pt idx="63">
                  <c:v>768</c:v>
                </c:pt>
                <c:pt idx="64">
                  <c:v>768</c:v>
                </c:pt>
                <c:pt idx="65">
                  <c:v>768</c:v>
                </c:pt>
                <c:pt idx="66">
                  <c:v>768</c:v>
                </c:pt>
                <c:pt idx="67">
                  <c:v>768</c:v>
                </c:pt>
                <c:pt idx="68">
                  <c:v>768</c:v>
                </c:pt>
                <c:pt idx="69">
                  <c:v>768</c:v>
                </c:pt>
                <c:pt idx="70">
                  <c:v>614.40000000000009</c:v>
                </c:pt>
                <c:pt idx="71">
                  <c:v>614.40000000000009</c:v>
                </c:pt>
                <c:pt idx="72">
                  <c:v>614.40000000000009</c:v>
                </c:pt>
                <c:pt idx="73">
                  <c:v>614.40000000000009</c:v>
                </c:pt>
                <c:pt idx="74">
                  <c:v>614.40000000000009</c:v>
                </c:pt>
                <c:pt idx="75">
                  <c:v>614.40000000000009</c:v>
                </c:pt>
                <c:pt idx="76">
                  <c:v>614.40000000000009</c:v>
                </c:pt>
                <c:pt idx="77">
                  <c:v>614.40000000000009</c:v>
                </c:pt>
                <c:pt idx="78">
                  <c:v>614.40000000000009</c:v>
                </c:pt>
                <c:pt idx="79">
                  <c:v>614.40000000000009</c:v>
                </c:pt>
                <c:pt idx="80">
                  <c:v>614.40000000000009</c:v>
                </c:pt>
                <c:pt idx="81">
                  <c:v>614.40000000000009</c:v>
                </c:pt>
                <c:pt idx="82">
                  <c:v>614.40000000000009</c:v>
                </c:pt>
                <c:pt idx="83">
                  <c:v>614.40000000000009</c:v>
                </c:pt>
                <c:pt idx="84">
                  <c:v>614.40000000000009</c:v>
                </c:pt>
                <c:pt idx="85">
                  <c:v>614.40000000000009</c:v>
                </c:pt>
                <c:pt idx="86">
                  <c:v>614.40000000000009</c:v>
                </c:pt>
                <c:pt idx="87">
                  <c:v>614.40000000000009</c:v>
                </c:pt>
                <c:pt idx="88">
                  <c:v>614.40000000000009</c:v>
                </c:pt>
                <c:pt idx="89">
                  <c:v>614.40000000000009</c:v>
                </c:pt>
                <c:pt idx="90">
                  <c:v>614.40000000000009</c:v>
                </c:pt>
              </c:numCache>
            </c:numRef>
          </c:yVal>
        </c:ser>
        <c:axId val="89702784"/>
        <c:axId val="89704704"/>
      </c:scatterChart>
      <c:scatterChart>
        <c:scatterStyle val="lineMarker"/>
        <c:ser>
          <c:idx val="1"/>
          <c:order val="1"/>
          <c:tx>
            <c:v>平均樹高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'（計算用）'!$BX$9:$BX$99</c:f>
              <c:numCache>
                <c:formatCode>General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xVal>
          <c:yVal>
            <c:numRef>
              <c:f>'（計算用）'!$CK$9:$CK$99</c:f>
              <c:numCache>
                <c:formatCode>#,##0;[Red]\-#,##0</c:formatCode>
                <c:ptCount val="9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14.055725355573268</c:v>
                </c:pt>
                <c:pt idx="27">
                  <c:v>14.147921179541648</c:v>
                </c:pt>
                <c:pt idx="28">
                  <c:v>14.332312827478409</c:v>
                </c:pt>
                <c:pt idx="29">
                  <c:v>14.516704475415169</c:v>
                </c:pt>
                <c:pt idx="30">
                  <c:v>14.701096123351931</c:v>
                </c:pt>
                <c:pt idx="31">
                  <c:v>14.885487771288691</c:v>
                </c:pt>
                <c:pt idx="32">
                  <c:v>15.069879419225451</c:v>
                </c:pt>
                <c:pt idx="33">
                  <c:v>15.254271067162215</c:v>
                </c:pt>
                <c:pt idx="34">
                  <c:v>15.346466891130595</c:v>
                </c:pt>
                <c:pt idx="35">
                  <c:v>15.530858539067353</c:v>
                </c:pt>
                <c:pt idx="36">
                  <c:v>15.715250187004116</c:v>
                </c:pt>
                <c:pt idx="37">
                  <c:v>15.899641834940876</c:v>
                </c:pt>
                <c:pt idx="38">
                  <c:v>16.075656123931921</c:v>
                </c:pt>
                <c:pt idx="39">
                  <c:v>16.259944347684169</c:v>
                </c:pt>
                <c:pt idx="40">
                  <c:v>16.352088459560289</c:v>
                </c:pt>
                <c:pt idx="41">
                  <c:v>16.536376683312536</c:v>
                </c:pt>
                <c:pt idx="42">
                  <c:v>16.720664907064783</c:v>
                </c:pt>
                <c:pt idx="43">
                  <c:v>16.904953130817031</c:v>
                </c:pt>
                <c:pt idx="44">
                  <c:v>17.089241354569275</c:v>
                </c:pt>
                <c:pt idx="45">
                  <c:v>17.181385466445398</c:v>
                </c:pt>
                <c:pt idx="46">
                  <c:v>17.365673690197646</c:v>
                </c:pt>
                <c:pt idx="47">
                  <c:v>17.54996191394989</c:v>
                </c:pt>
                <c:pt idx="48">
                  <c:v>17.734250137702134</c:v>
                </c:pt>
                <c:pt idx="49">
                  <c:v>17.826394249578261</c:v>
                </c:pt>
                <c:pt idx="50">
                  <c:v>18.0022182289709</c:v>
                </c:pt>
                <c:pt idx="51">
                  <c:v>18.186413947320307</c:v>
                </c:pt>
                <c:pt idx="52">
                  <c:v>18.370609665669718</c:v>
                </c:pt>
                <c:pt idx="53">
                  <c:v>18.462707524844422</c:v>
                </c:pt>
                <c:pt idx="54">
                  <c:v>18.646903243193833</c:v>
                </c:pt>
                <c:pt idx="55">
                  <c:v>18.831098961543237</c:v>
                </c:pt>
                <c:pt idx="56">
                  <c:v>18.923196820717944</c:v>
                </c:pt>
                <c:pt idx="57">
                  <c:v>19.107392539067355</c:v>
                </c:pt>
                <c:pt idx="58">
                  <c:v>19.291588257416759</c:v>
                </c:pt>
                <c:pt idx="59">
                  <c:v>19.383686116591466</c:v>
                </c:pt>
                <c:pt idx="60">
                  <c:v>19.567881834940877</c:v>
                </c:pt>
                <c:pt idx="61">
                  <c:v>19.659979694115581</c:v>
                </c:pt>
                <c:pt idx="62">
                  <c:v>19.844175412464988</c:v>
                </c:pt>
                <c:pt idx="63">
                  <c:v>20.028371130814396</c:v>
                </c:pt>
                <c:pt idx="64">
                  <c:v>20.120468989989103</c:v>
                </c:pt>
                <c:pt idx="65">
                  <c:v>20.30466470833851</c:v>
                </c:pt>
                <c:pt idx="66">
                  <c:v>20.396762567513214</c:v>
                </c:pt>
                <c:pt idx="67">
                  <c:v>20.580958285862625</c:v>
                </c:pt>
                <c:pt idx="68">
                  <c:v>20.673056145037329</c:v>
                </c:pt>
                <c:pt idx="69">
                  <c:v>20.857251863386733</c:v>
                </c:pt>
                <c:pt idx="70">
                  <c:v>20.940455242693151</c:v>
                </c:pt>
                <c:pt idx="71">
                  <c:v>21.032511732194052</c:v>
                </c:pt>
                <c:pt idx="72">
                  <c:v>21.216624711195845</c:v>
                </c:pt>
                <c:pt idx="73">
                  <c:v>21.308681200696743</c:v>
                </c:pt>
                <c:pt idx="74">
                  <c:v>21.492794179698542</c:v>
                </c:pt>
                <c:pt idx="75">
                  <c:v>21.58485066919944</c:v>
                </c:pt>
                <c:pt idx="76">
                  <c:v>21.676907158700342</c:v>
                </c:pt>
                <c:pt idx="77">
                  <c:v>21.861020137702134</c:v>
                </c:pt>
                <c:pt idx="78">
                  <c:v>21.953076627203036</c:v>
                </c:pt>
                <c:pt idx="79">
                  <c:v>22.045133116703933</c:v>
                </c:pt>
                <c:pt idx="80">
                  <c:v>22.229246095705729</c:v>
                </c:pt>
                <c:pt idx="81">
                  <c:v>22.321302585206627</c:v>
                </c:pt>
                <c:pt idx="82">
                  <c:v>22.413359074707525</c:v>
                </c:pt>
                <c:pt idx="83">
                  <c:v>22.505415564208423</c:v>
                </c:pt>
                <c:pt idx="84">
                  <c:v>22.689528543210219</c:v>
                </c:pt>
                <c:pt idx="85">
                  <c:v>22.781585032711117</c:v>
                </c:pt>
                <c:pt idx="86">
                  <c:v>22.873641522212019</c:v>
                </c:pt>
                <c:pt idx="87">
                  <c:v>22.965698011712917</c:v>
                </c:pt>
                <c:pt idx="88">
                  <c:v>23.057754501213815</c:v>
                </c:pt>
                <c:pt idx="89">
                  <c:v>23.149810990714712</c:v>
                </c:pt>
                <c:pt idx="90">
                  <c:v>23.24186748021561</c:v>
                </c:pt>
              </c:numCache>
            </c:numRef>
          </c:yVal>
        </c:ser>
        <c:ser>
          <c:idx val="2"/>
          <c:order val="2"/>
          <c:tx>
            <c:v>平均胸高直径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'（計算用）'!$CI$9:$CI$99</c:f>
              <c:numCache>
                <c:formatCode>General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xVal>
          <c:yVal>
            <c:numRef>
              <c:f>'（計算用）'!$CL$9:$CL$99</c:f>
              <c:numCache>
                <c:formatCode>#,##0;[Red]\-#,##0</c:formatCode>
                <c:ptCount val="9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20.685235949138423</c:v>
                </c:pt>
                <c:pt idx="27">
                  <c:v>20.764197756632015</c:v>
                </c:pt>
                <c:pt idx="28">
                  <c:v>20.919660595787999</c:v>
                </c:pt>
                <c:pt idx="29">
                  <c:v>21.071909533151132</c:v>
                </c:pt>
                <c:pt idx="30">
                  <c:v>21.221023761444158</c:v>
                </c:pt>
                <c:pt idx="31">
                  <c:v>21.367080885636636</c:v>
                </c:pt>
                <c:pt idx="32">
                  <c:v>21.51015690075441</c:v>
                </c:pt>
                <c:pt idx="33">
                  <c:v>21.650326176434124</c:v>
                </c:pt>
                <c:pt idx="34">
                  <c:v>21.71934358063281</c:v>
                </c:pt>
                <c:pt idx="35">
                  <c:v>21.855288612971972</c:v>
                </c:pt>
                <c:pt idx="36">
                  <c:v>21.988505670646198</c:v>
                </c:pt>
                <c:pt idx="37">
                  <c:v>22.11906339498049</c:v>
                </c:pt>
                <c:pt idx="38">
                  <c:v>24.096512352182383</c:v>
                </c:pt>
                <c:pt idx="39">
                  <c:v>24.248077926738972</c:v>
                </c:pt>
                <c:pt idx="40">
                  <c:v>24.322809544539801</c:v>
                </c:pt>
                <c:pt idx="41">
                  <c:v>24.47020973154606</c:v>
                </c:pt>
                <c:pt idx="42">
                  <c:v>24.614910694146765</c:v>
                </c:pt>
                <c:pt idx="43">
                  <c:v>24.756973179183003</c:v>
                </c:pt>
                <c:pt idx="44">
                  <c:v>24.896456716679825</c:v>
                </c:pt>
                <c:pt idx="45">
                  <c:v>24.965249650178919</c:v>
                </c:pt>
                <c:pt idx="46">
                  <c:v>25.100973721339383</c:v>
                </c:pt>
                <c:pt idx="47">
                  <c:v>25.234262345970819</c:v>
                </c:pt>
                <c:pt idx="48">
                  <c:v>25.36517080414928</c:v>
                </c:pt>
                <c:pt idx="49">
                  <c:v>25.429749417038327</c:v>
                </c:pt>
                <c:pt idx="50">
                  <c:v>27.680673558731527</c:v>
                </c:pt>
                <c:pt idx="51">
                  <c:v>27.832072085147487</c:v>
                </c:pt>
                <c:pt idx="52">
                  <c:v>27.980973542039024</c:v>
                </c:pt>
                <c:pt idx="53">
                  <c:v>28.054503696566464</c:v>
                </c:pt>
                <c:pt idx="54">
                  <c:v>28.199754019220993</c:v>
                </c:pt>
                <c:pt idx="55">
                  <c:v>28.342631916677927</c:v>
                </c:pt>
                <c:pt idx="56">
                  <c:v>28.413196327901293</c:v>
                </c:pt>
                <c:pt idx="57">
                  <c:v>28.552605825341477</c:v>
                </c:pt>
                <c:pt idx="58">
                  <c:v>28.689761898946539</c:v>
                </c:pt>
                <c:pt idx="59">
                  <c:v>28.75750931975529</c:v>
                </c:pt>
                <c:pt idx="60">
                  <c:v>28.891371275734148</c:v>
                </c:pt>
                <c:pt idx="61">
                  <c:v>28.957496982394236</c:v>
                </c:pt>
                <c:pt idx="62">
                  <c:v>29.08816536649152</c:v>
                </c:pt>
                <c:pt idx="63">
                  <c:v>29.216759087669967</c:v>
                </c:pt>
                <c:pt idx="64">
                  <c:v>29.280291260829312</c:v>
                </c:pt>
                <c:pt idx="65">
                  <c:v>29.405852380360621</c:v>
                </c:pt>
                <c:pt idx="66">
                  <c:v>29.467891624727983</c:v>
                </c:pt>
                <c:pt idx="67">
                  <c:v>29.590512828219751</c:v>
                </c:pt>
                <c:pt idx="68">
                  <c:v>29.651104767133553</c:v>
                </c:pt>
                <c:pt idx="69">
                  <c:v>29.770875876692003</c:v>
                </c:pt>
                <c:pt idx="70">
                  <c:v>32.374409816282373</c:v>
                </c:pt>
                <c:pt idx="71">
                  <c:v>32.445742959620262</c:v>
                </c:pt>
                <c:pt idx="72">
                  <c:v>32.586850429988012</c:v>
                </c:pt>
                <c:pt idx="73">
                  <c:v>32.656634331768444</c:v>
                </c:pt>
                <c:pt idx="74">
                  <c:v>32.794686093880138</c:v>
                </c:pt>
                <c:pt idx="75">
                  <c:v>32.862963280159128</c:v>
                </c:pt>
                <c:pt idx="76">
                  <c:v>32.930747485151741</c:v>
                </c:pt>
                <c:pt idx="77">
                  <c:v>33.064855150613923</c:v>
                </c:pt>
                <c:pt idx="78">
                  <c:v>33.131187608598886</c:v>
                </c:pt>
                <c:pt idx="79">
                  <c:v>33.197045080636755</c:v>
                </c:pt>
                <c:pt idx="80">
                  <c:v>33.327352615858551</c:v>
                </c:pt>
                <c:pt idx="81">
                  <c:v>33.391811353044041</c:v>
                </c:pt>
                <c:pt idx="82">
                  <c:v>33.455812452658691</c:v>
                </c:pt>
                <c:pt idx="83">
                  <c:v>33.519360152063037</c:v>
                </c:pt>
                <c:pt idx="84">
                  <c:v>33.645112102411929</c:v>
                </c:pt>
                <c:pt idx="85">
                  <c:v>33.707324631441843</c:v>
                </c:pt>
                <c:pt idx="86">
                  <c:v>33.769100316868965</c:v>
                </c:pt>
                <c:pt idx="87">
                  <c:v>33.830443200727885</c:v>
                </c:pt>
                <c:pt idx="88">
                  <c:v>33.891357286661311</c:v>
                </c:pt>
                <c:pt idx="89">
                  <c:v>33.951846540155763</c:v>
                </c:pt>
                <c:pt idx="90">
                  <c:v>34.011914888781888</c:v>
                </c:pt>
              </c:numCache>
            </c:numRef>
          </c:yVal>
        </c:ser>
        <c:axId val="89325952"/>
        <c:axId val="89327488"/>
      </c:scatterChart>
      <c:valAx>
        <c:axId val="89702784"/>
        <c:scaling>
          <c:orientation val="minMax"/>
          <c:max val="100"/>
          <c:min val="10"/>
        </c:scaling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林齢</a:t>
                </a:r>
              </a:p>
            </c:rich>
          </c:tx>
          <c:layout>
            <c:manualLayout>
              <c:xMode val="edge"/>
              <c:yMode val="edge"/>
              <c:x val="0.48854166666666682"/>
              <c:y val="0.9365609348914855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704704"/>
        <c:crosses val="autoZero"/>
        <c:crossBetween val="midCat"/>
        <c:majorUnit val="10"/>
      </c:valAx>
      <c:valAx>
        <c:axId val="89704704"/>
        <c:scaling>
          <c:orientation val="minMax"/>
          <c:max val="40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ha</a:t>
                </a:r>
                <a:r>
                  <a:rPr lang="ja-JP" altLang="en-US"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当たり成立本数</a:t>
                </a:r>
              </a:p>
            </c:rich>
          </c:tx>
          <c:layout>
            <c:manualLayout>
              <c:xMode val="edge"/>
              <c:yMode val="edge"/>
              <c:x val="0"/>
              <c:y val="0.35392320534223792"/>
            </c:manualLayout>
          </c:layout>
          <c:spPr>
            <a:noFill/>
            <a:ln w="25400">
              <a:noFill/>
            </a:ln>
          </c:spPr>
        </c:title>
        <c:numFmt formatCode="#,##0;[Red]\-#,##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702784"/>
        <c:crosses val="autoZero"/>
        <c:crossBetween val="midCat"/>
        <c:minorUnit val="250"/>
      </c:valAx>
      <c:valAx>
        <c:axId val="89325952"/>
        <c:scaling>
          <c:orientation val="minMax"/>
        </c:scaling>
        <c:delete val="1"/>
        <c:axPos val="b"/>
        <c:numFmt formatCode="General" sourceLinked="1"/>
        <c:tickLblPos val="none"/>
        <c:crossAx val="89327488"/>
        <c:crosses val="autoZero"/>
        <c:crossBetween val="midCat"/>
      </c:valAx>
      <c:valAx>
        <c:axId val="89327488"/>
        <c:scaling>
          <c:orientation val="minMax"/>
        </c:scaling>
        <c:axPos val="r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平均樹高</a:t>
                </a:r>
                <a:r>
                  <a:rPr lang="en-US" altLang="ja-JP"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(m)</a:t>
                </a:r>
                <a:r>
                  <a:rPr lang="ja-JP" altLang="en-US"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・平均胸高直径（</a:t>
                </a:r>
                <a:r>
                  <a:rPr lang="en-US" altLang="ja-JP"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cm</a:t>
                </a:r>
                <a:r>
                  <a:rPr lang="ja-JP" altLang="en-US"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95625000000000004"/>
              <c:y val="0.23873121869783004"/>
            </c:manualLayout>
          </c:layout>
          <c:spPr>
            <a:noFill/>
            <a:ln w="25400">
              <a:noFill/>
            </a:ln>
          </c:spPr>
        </c:title>
        <c:numFmt formatCode="#,##0_ ;[Red]\-#,##0\ 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325952"/>
        <c:crosses val="max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583333333333368"/>
          <c:y val="8.681135225375626E-2"/>
          <c:w val="0.14270833333333377"/>
          <c:h val="0.1068447412353925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protection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福岡県ヒノキ　無間伐</a:t>
            </a:r>
          </a:p>
        </c:rich>
      </c:tx>
      <c:layout>
        <c:manualLayout>
          <c:xMode val="edge"/>
          <c:yMode val="edge"/>
          <c:x val="0.75000000000000122"/>
          <c:y val="0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062500000000033E-2"/>
          <c:y val="6.7340067340067339E-2"/>
          <c:w val="0.83541666666666659"/>
          <c:h val="0.81313131313131315"/>
        </c:manualLayout>
      </c:layout>
      <c:scatterChart>
        <c:scatterStyle val="lineMarker"/>
        <c:ser>
          <c:idx val="0"/>
          <c:order val="0"/>
          <c:tx>
            <c:v>自然枯死線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'（計算用）'!$CI$9:$CI$99</c:f>
              <c:numCache>
                <c:formatCode>General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xVal>
          <c:yVal>
            <c:numRef>
              <c:f>'（計算用）'!$CO$9:$CO$99</c:f>
              <c:numCache>
                <c:formatCode>#,##0;[Red]\-#,##0</c:formatCode>
                <c:ptCount val="9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1600</c:v>
                </c:pt>
                <c:pt idx="27">
                  <c:v>1597.3910561711862</c:v>
                </c:pt>
                <c:pt idx="28">
                  <c:v>1592.1822358876445</c:v>
                </c:pt>
                <c:pt idx="29">
                  <c:v>1586.9865232733728</c:v>
                </c:pt>
                <c:pt idx="30">
                  <c:v>1581.8050655640034</c:v>
                </c:pt>
                <c:pt idx="31">
                  <c:v>1576.6389292138747</c:v>
                </c:pt>
                <c:pt idx="32">
                  <c:v>1571.4891041771211</c:v>
                </c:pt>
                <c:pt idx="33">
                  <c:v>1566.3565080272995</c:v>
                </c:pt>
                <c:pt idx="34">
                  <c:v>1563.7969387120554</c:v>
                </c:pt>
                <c:pt idx="35">
                  <c:v>1558.6917577052729</c:v>
                </c:pt>
                <c:pt idx="36">
                  <c:v>1553.6058084102128</c:v>
                </c:pt>
                <c:pt idx="37">
                  <c:v>1548.5397851432808</c:v>
                </c:pt>
                <c:pt idx="38">
                  <c:v>1543.4943263525606</c:v>
                </c:pt>
                <c:pt idx="39">
                  <c:v>1538.4700178441747</c:v>
                </c:pt>
                <c:pt idx="40">
                  <c:v>1535.965964374961</c:v>
                </c:pt>
                <c:pt idx="41">
                  <c:v>1530.9743720436782</c:v>
                </c:pt>
                <c:pt idx="42">
                  <c:v>1526.0051839875618</c:v>
                </c:pt>
                <c:pt idx="43">
                  <c:v>1521.0588249742361</c:v>
                </c:pt>
                <c:pt idx="44">
                  <c:v>1516.1356797923668</c:v>
                </c:pt>
                <c:pt idx="45">
                  <c:v>1513.6829223033963</c:v>
                </c:pt>
                <c:pt idx="46">
                  <c:v>1508.7952378394843</c:v>
                </c:pt>
                <c:pt idx="47">
                  <c:v>1503.9315698953883</c:v>
                </c:pt>
                <c:pt idx="48">
                  <c:v>1499.0921816284604</c:v>
                </c:pt>
                <c:pt idx="49">
                  <c:v>1496.681666346858</c:v>
                </c:pt>
                <c:pt idx="50">
                  <c:v>1491.8791258444969</c:v>
                </c:pt>
                <c:pt idx="51">
                  <c:v>1487.1013956352504</c:v>
                </c:pt>
                <c:pt idx="52">
                  <c:v>1482.3486418077641</c:v>
                </c:pt>
                <c:pt idx="53">
                  <c:v>1479.9816763706035</c:v>
                </c:pt>
                <c:pt idx="54">
                  <c:v>1475.2666467437057</c:v>
                </c:pt>
                <c:pt idx="55">
                  <c:v>1470.5769076429483</c:v>
                </c:pt>
                <c:pt idx="56">
                  <c:v>1468.241550634848</c:v>
                </c:pt>
                <c:pt idx="57">
                  <c:v>1463.5899084434832</c:v>
                </c:pt>
                <c:pt idx="58">
                  <c:v>1458.9637445722356</c:v>
                </c:pt>
                <c:pt idx="59">
                  <c:v>1456.6602314798001</c:v>
                </c:pt>
                <c:pt idx="60">
                  <c:v>1452.0723631323049</c:v>
                </c:pt>
                <c:pt idx="61">
                  <c:v>1449.7880130864708</c:v>
                </c:pt>
                <c:pt idx="62">
                  <c:v>1445.2384875361824</c:v>
                </c:pt>
                <c:pt idx="63">
                  <c:v>1440.7145265182105</c:v>
                </c:pt>
                <c:pt idx="64">
                  <c:v>1438.4621291315443</c:v>
                </c:pt>
                <c:pt idx="65">
                  <c:v>1433.9764868260922</c:v>
                </c:pt>
                <c:pt idx="66">
                  <c:v>1431.7432342545449</c:v>
                </c:pt>
                <c:pt idx="67">
                  <c:v>1427.2958420914836</c:v>
                </c:pt>
                <c:pt idx="68">
                  <c:v>1425.0816909086338</c:v>
                </c:pt>
                <c:pt idx="69">
                  <c:v>1420.6724448433392</c:v>
                </c:pt>
                <c:pt idx="70">
                  <c:v>1418.4773348472756</c:v>
                </c:pt>
                <c:pt idx="71">
                  <c:v>1416.2885558964999</c:v>
                </c:pt>
                <c:pt idx="72">
                  <c:v>1411.9299551108002</c:v>
                </c:pt>
                <c:pt idx="73">
                  <c:v>1409.7601140490576</c:v>
                </c:pt>
                <c:pt idx="74">
                  <c:v>1405.4392990638262</c:v>
                </c:pt>
                <c:pt idx="75">
                  <c:v>1403.2883032221794</c:v>
                </c:pt>
                <c:pt idx="76">
                  <c:v>1401.1435665149234</c:v>
                </c:pt>
                <c:pt idx="77">
                  <c:v>1396.8728222654236</c:v>
                </c:pt>
                <c:pt idx="78">
                  <c:v>1394.746789683468</c:v>
                </c:pt>
                <c:pt idx="79">
                  <c:v>1392.6269661861058</c:v>
                </c:pt>
                <c:pt idx="80">
                  <c:v>1388.4058926297037</c:v>
                </c:pt>
                <c:pt idx="81">
                  <c:v>1386.3046148839962</c:v>
                </c:pt>
                <c:pt idx="82">
                  <c:v>1384.2094908755901</c:v>
                </c:pt>
                <c:pt idx="83">
                  <c:v>1382.1205060400839</c:v>
                </c:pt>
                <c:pt idx="84">
                  <c:v>1377.9608943097073</c:v>
                </c:pt>
                <c:pt idx="85">
                  <c:v>1375.8902370000699</c:v>
                </c:pt>
                <c:pt idx="86">
                  <c:v>1373.8256580559394</c:v>
                </c:pt>
                <c:pt idx="87">
                  <c:v>1371.7671416933929</c:v>
                </c:pt>
                <c:pt idx="88">
                  <c:v>1369.7146719165953</c:v>
                </c:pt>
                <c:pt idx="89">
                  <c:v>1367.6682325276718</c:v>
                </c:pt>
                <c:pt idx="90">
                  <c:v>1365.6278071362592</c:v>
                </c:pt>
              </c:numCache>
            </c:numRef>
          </c:yVal>
        </c:ser>
        <c:axId val="89389696"/>
        <c:axId val="89744128"/>
      </c:scatterChart>
      <c:scatterChart>
        <c:scatterStyle val="lineMarker"/>
        <c:ser>
          <c:idx val="1"/>
          <c:order val="1"/>
          <c:tx>
            <c:v>平均樹高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'（計算用）'!$BX$9:$BX$99</c:f>
              <c:numCache>
                <c:formatCode>General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xVal>
          <c:yVal>
            <c:numRef>
              <c:f>'（計算用）'!$CK$9:$CK$99</c:f>
              <c:numCache>
                <c:formatCode>#,##0;[Red]\-#,##0</c:formatCode>
                <c:ptCount val="9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14.055725355573268</c:v>
                </c:pt>
                <c:pt idx="27">
                  <c:v>14.147921179541648</c:v>
                </c:pt>
                <c:pt idx="28">
                  <c:v>14.332312827478409</c:v>
                </c:pt>
                <c:pt idx="29">
                  <c:v>14.516704475415169</c:v>
                </c:pt>
                <c:pt idx="30">
                  <c:v>14.701096123351931</c:v>
                </c:pt>
                <c:pt idx="31">
                  <c:v>14.885487771288691</c:v>
                </c:pt>
                <c:pt idx="32">
                  <c:v>15.069879419225451</c:v>
                </c:pt>
                <c:pt idx="33">
                  <c:v>15.254271067162215</c:v>
                </c:pt>
                <c:pt idx="34">
                  <c:v>15.346466891130595</c:v>
                </c:pt>
                <c:pt idx="35">
                  <c:v>15.530858539067353</c:v>
                </c:pt>
                <c:pt idx="36">
                  <c:v>15.715250187004116</c:v>
                </c:pt>
                <c:pt idx="37">
                  <c:v>15.899641834940876</c:v>
                </c:pt>
                <c:pt idx="38">
                  <c:v>16.075656123931921</c:v>
                </c:pt>
                <c:pt idx="39">
                  <c:v>16.259944347684169</c:v>
                </c:pt>
                <c:pt idx="40">
                  <c:v>16.352088459560289</c:v>
                </c:pt>
                <c:pt idx="41">
                  <c:v>16.536376683312536</c:v>
                </c:pt>
                <c:pt idx="42">
                  <c:v>16.720664907064783</c:v>
                </c:pt>
                <c:pt idx="43">
                  <c:v>16.904953130817031</c:v>
                </c:pt>
                <c:pt idx="44">
                  <c:v>17.089241354569275</c:v>
                </c:pt>
                <c:pt idx="45">
                  <c:v>17.181385466445398</c:v>
                </c:pt>
                <c:pt idx="46">
                  <c:v>17.365673690197646</c:v>
                </c:pt>
                <c:pt idx="47">
                  <c:v>17.54996191394989</c:v>
                </c:pt>
                <c:pt idx="48">
                  <c:v>17.734250137702134</c:v>
                </c:pt>
                <c:pt idx="49">
                  <c:v>17.826394249578261</c:v>
                </c:pt>
                <c:pt idx="50">
                  <c:v>18.0022182289709</c:v>
                </c:pt>
                <c:pt idx="51">
                  <c:v>18.186413947320307</c:v>
                </c:pt>
                <c:pt idx="52">
                  <c:v>18.370609665669718</c:v>
                </c:pt>
                <c:pt idx="53">
                  <c:v>18.462707524844422</c:v>
                </c:pt>
                <c:pt idx="54">
                  <c:v>18.646903243193833</c:v>
                </c:pt>
                <c:pt idx="55">
                  <c:v>18.831098961543237</c:v>
                </c:pt>
                <c:pt idx="56">
                  <c:v>18.923196820717944</c:v>
                </c:pt>
                <c:pt idx="57">
                  <c:v>19.107392539067355</c:v>
                </c:pt>
                <c:pt idx="58">
                  <c:v>19.291588257416759</c:v>
                </c:pt>
                <c:pt idx="59">
                  <c:v>19.383686116591466</c:v>
                </c:pt>
                <c:pt idx="60">
                  <c:v>19.567881834940877</c:v>
                </c:pt>
                <c:pt idx="61">
                  <c:v>19.659979694115581</c:v>
                </c:pt>
                <c:pt idx="62">
                  <c:v>19.844175412464988</c:v>
                </c:pt>
                <c:pt idx="63">
                  <c:v>20.028371130814396</c:v>
                </c:pt>
                <c:pt idx="64">
                  <c:v>20.120468989989103</c:v>
                </c:pt>
                <c:pt idx="65">
                  <c:v>20.30466470833851</c:v>
                </c:pt>
                <c:pt idx="66">
                  <c:v>20.396762567513214</c:v>
                </c:pt>
                <c:pt idx="67">
                  <c:v>20.580958285862625</c:v>
                </c:pt>
                <c:pt idx="68">
                  <c:v>20.673056145037329</c:v>
                </c:pt>
                <c:pt idx="69">
                  <c:v>20.857251863386733</c:v>
                </c:pt>
                <c:pt idx="70">
                  <c:v>20.940455242693151</c:v>
                </c:pt>
                <c:pt idx="71">
                  <c:v>21.032511732194052</c:v>
                </c:pt>
                <c:pt idx="72">
                  <c:v>21.216624711195845</c:v>
                </c:pt>
                <c:pt idx="73">
                  <c:v>21.308681200696743</c:v>
                </c:pt>
                <c:pt idx="74">
                  <c:v>21.492794179698542</c:v>
                </c:pt>
                <c:pt idx="75">
                  <c:v>21.58485066919944</c:v>
                </c:pt>
                <c:pt idx="76">
                  <c:v>21.676907158700342</c:v>
                </c:pt>
                <c:pt idx="77">
                  <c:v>21.861020137702134</c:v>
                </c:pt>
                <c:pt idx="78">
                  <c:v>21.953076627203036</c:v>
                </c:pt>
                <c:pt idx="79">
                  <c:v>22.045133116703933</c:v>
                </c:pt>
                <c:pt idx="80">
                  <c:v>22.229246095705729</c:v>
                </c:pt>
                <c:pt idx="81">
                  <c:v>22.321302585206627</c:v>
                </c:pt>
                <c:pt idx="82">
                  <c:v>22.413359074707525</c:v>
                </c:pt>
                <c:pt idx="83">
                  <c:v>22.505415564208423</c:v>
                </c:pt>
                <c:pt idx="84">
                  <c:v>22.689528543210219</c:v>
                </c:pt>
                <c:pt idx="85">
                  <c:v>22.781585032711117</c:v>
                </c:pt>
                <c:pt idx="86">
                  <c:v>22.873641522212019</c:v>
                </c:pt>
                <c:pt idx="87">
                  <c:v>22.965698011712917</c:v>
                </c:pt>
                <c:pt idx="88">
                  <c:v>23.057754501213815</c:v>
                </c:pt>
                <c:pt idx="89">
                  <c:v>23.149810990714712</c:v>
                </c:pt>
                <c:pt idx="90">
                  <c:v>23.24186748021561</c:v>
                </c:pt>
              </c:numCache>
            </c:numRef>
          </c:yVal>
        </c:ser>
        <c:ser>
          <c:idx val="2"/>
          <c:order val="2"/>
          <c:tx>
            <c:v>任意間伐の胸高直径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'（計算用）'!$CI$9:$CI$99</c:f>
              <c:numCache>
                <c:formatCode>General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xVal>
          <c:yVal>
            <c:numRef>
              <c:f>'（計算用）'!$CL$9:$CL$99</c:f>
              <c:numCache>
                <c:formatCode>#,##0;[Red]\-#,##0</c:formatCode>
                <c:ptCount val="9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20.685235949138423</c:v>
                </c:pt>
                <c:pt idx="27">
                  <c:v>20.764197756632015</c:v>
                </c:pt>
                <c:pt idx="28">
                  <c:v>20.919660595787999</c:v>
                </c:pt>
                <c:pt idx="29">
                  <c:v>21.071909533151132</c:v>
                </c:pt>
                <c:pt idx="30">
                  <c:v>21.221023761444158</c:v>
                </c:pt>
                <c:pt idx="31">
                  <c:v>21.367080885636636</c:v>
                </c:pt>
                <c:pt idx="32">
                  <c:v>21.51015690075441</c:v>
                </c:pt>
                <c:pt idx="33">
                  <c:v>21.650326176434124</c:v>
                </c:pt>
                <c:pt idx="34">
                  <c:v>21.71934358063281</c:v>
                </c:pt>
                <c:pt idx="35">
                  <c:v>21.855288612971972</c:v>
                </c:pt>
                <c:pt idx="36">
                  <c:v>21.988505670646198</c:v>
                </c:pt>
                <c:pt idx="37">
                  <c:v>22.11906339498049</c:v>
                </c:pt>
                <c:pt idx="38">
                  <c:v>24.096512352182383</c:v>
                </c:pt>
                <c:pt idx="39">
                  <c:v>24.248077926738972</c:v>
                </c:pt>
                <c:pt idx="40">
                  <c:v>24.322809544539801</c:v>
                </c:pt>
                <c:pt idx="41">
                  <c:v>24.47020973154606</c:v>
                </c:pt>
                <c:pt idx="42">
                  <c:v>24.614910694146765</c:v>
                </c:pt>
                <c:pt idx="43">
                  <c:v>24.756973179183003</c:v>
                </c:pt>
                <c:pt idx="44">
                  <c:v>24.896456716679825</c:v>
                </c:pt>
                <c:pt idx="45">
                  <c:v>24.965249650178919</c:v>
                </c:pt>
                <c:pt idx="46">
                  <c:v>25.100973721339383</c:v>
                </c:pt>
                <c:pt idx="47">
                  <c:v>25.234262345970819</c:v>
                </c:pt>
                <c:pt idx="48">
                  <c:v>25.36517080414928</c:v>
                </c:pt>
                <c:pt idx="49">
                  <c:v>25.429749417038327</c:v>
                </c:pt>
                <c:pt idx="50">
                  <c:v>27.680673558731527</c:v>
                </c:pt>
                <c:pt idx="51">
                  <c:v>27.832072085147487</c:v>
                </c:pt>
                <c:pt idx="52">
                  <c:v>27.980973542039024</c:v>
                </c:pt>
                <c:pt idx="53">
                  <c:v>28.054503696566464</c:v>
                </c:pt>
                <c:pt idx="54">
                  <c:v>28.199754019220993</c:v>
                </c:pt>
                <c:pt idx="55">
                  <c:v>28.342631916677927</c:v>
                </c:pt>
                <c:pt idx="56">
                  <c:v>28.413196327901293</c:v>
                </c:pt>
                <c:pt idx="57">
                  <c:v>28.552605825341477</c:v>
                </c:pt>
                <c:pt idx="58">
                  <c:v>28.689761898946539</c:v>
                </c:pt>
                <c:pt idx="59">
                  <c:v>28.75750931975529</c:v>
                </c:pt>
                <c:pt idx="60">
                  <c:v>28.891371275734148</c:v>
                </c:pt>
                <c:pt idx="61">
                  <c:v>28.957496982394236</c:v>
                </c:pt>
                <c:pt idx="62">
                  <c:v>29.08816536649152</c:v>
                </c:pt>
                <c:pt idx="63">
                  <c:v>29.216759087669967</c:v>
                </c:pt>
                <c:pt idx="64">
                  <c:v>29.280291260829312</c:v>
                </c:pt>
                <c:pt idx="65">
                  <c:v>29.405852380360621</c:v>
                </c:pt>
                <c:pt idx="66">
                  <c:v>29.467891624727983</c:v>
                </c:pt>
                <c:pt idx="67">
                  <c:v>29.590512828219751</c:v>
                </c:pt>
                <c:pt idx="68">
                  <c:v>29.651104767133553</c:v>
                </c:pt>
                <c:pt idx="69">
                  <c:v>29.770875876692003</c:v>
                </c:pt>
                <c:pt idx="70">
                  <c:v>32.374409816282373</c:v>
                </c:pt>
                <c:pt idx="71">
                  <c:v>32.445742959620262</c:v>
                </c:pt>
                <c:pt idx="72">
                  <c:v>32.586850429988012</c:v>
                </c:pt>
                <c:pt idx="73">
                  <c:v>32.656634331768444</c:v>
                </c:pt>
                <c:pt idx="74">
                  <c:v>32.794686093880138</c:v>
                </c:pt>
                <c:pt idx="75">
                  <c:v>32.862963280159128</c:v>
                </c:pt>
                <c:pt idx="76">
                  <c:v>32.930747485151741</c:v>
                </c:pt>
                <c:pt idx="77">
                  <c:v>33.064855150613923</c:v>
                </c:pt>
                <c:pt idx="78">
                  <c:v>33.131187608598886</c:v>
                </c:pt>
                <c:pt idx="79">
                  <c:v>33.197045080636755</c:v>
                </c:pt>
                <c:pt idx="80">
                  <c:v>33.327352615858551</c:v>
                </c:pt>
                <c:pt idx="81">
                  <c:v>33.391811353044041</c:v>
                </c:pt>
                <c:pt idx="82">
                  <c:v>33.455812452658691</c:v>
                </c:pt>
                <c:pt idx="83">
                  <c:v>33.519360152063037</c:v>
                </c:pt>
                <c:pt idx="84">
                  <c:v>33.645112102411929</c:v>
                </c:pt>
                <c:pt idx="85">
                  <c:v>33.707324631441843</c:v>
                </c:pt>
                <c:pt idx="86">
                  <c:v>33.769100316868965</c:v>
                </c:pt>
                <c:pt idx="87">
                  <c:v>33.830443200727885</c:v>
                </c:pt>
                <c:pt idx="88">
                  <c:v>33.891357286661311</c:v>
                </c:pt>
                <c:pt idx="89">
                  <c:v>33.951846540155763</c:v>
                </c:pt>
                <c:pt idx="90">
                  <c:v>34.011914888781888</c:v>
                </c:pt>
              </c:numCache>
            </c:numRef>
          </c:yVal>
        </c:ser>
        <c:ser>
          <c:idx val="3"/>
          <c:order val="3"/>
          <c:tx>
            <c:v>無間伐の胸高直径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'（計算用）'!$CI$9:$CI$99</c:f>
              <c:numCache>
                <c:formatCode>General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xVal>
          <c:yVal>
            <c:numRef>
              <c:f>'（計算用）'!$CP$9:$CP$99</c:f>
              <c:numCache>
                <c:formatCode>#,##0.00;[Red]\-#,##0.00</c:formatCode>
                <c:ptCount val="9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18.806540866838034</c:v>
                </c:pt>
                <c:pt idx="27">
                  <c:v>18.88279034356426</c:v>
                </c:pt>
                <c:pt idx="28">
                  <c:v>19.033050077706871</c:v>
                </c:pt>
                <c:pt idx="29">
                  <c:v>19.180385202303757</c:v>
                </c:pt>
                <c:pt idx="30">
                  <c:v>19.324867624928419</c:v>
                </c:pt>
                <c:pt idx="31">
                  <c:v>19.466567731853047</c:v>
                </c:pt>
                <c:pt idx="32">
                  <c:v>19.605554370563627</c:v>
                </c:pt>
                <c:pt idx="33">
                  <c:v>19.741894839107534</c:v>
                </c:pt>
                <c:pt idx="34">
                  <c:v>19.809093365287922</c:v>
                </c:pt>
                <c:pt idx="35">
                  <c:v>19.941587363035115</c:v>
                </c:pt>
                <c:pt idx="36">
                  <c:v>20.071596639754205</c:v>
                </c:pt>
                <c:pt idx="37">
                  <c:v>20.199183067748795</c:v>
                </c:pt>
                <c:pt idx="38">
                  <c:v>20.324406987204011</c:v>
                </c:pt>
                <c:pt idx="39">
                  <c:v>20.447327220954495</c:v>
                </c:pt>
                <c:pt idx="40">
                  <c:v>20.507941427219077</c:v>
                </c:pt>
                <c:pt idx="41">
                  <c:v>20.627513150100722</c:v>
                </c:pt>
                <c:pt idx="42">
                  <c:v>20.744921727863364</c:v>
                </c:pt>
                <c:pt idx="43">
                  <c:v>20.860220827075942</c:v>
                </c:pt>
                <c:pt idx="44">
                  <c:v>20.973462693646443</c:v>
                </c:pt>
                <c:pt idx="45">
                  <c:v>21.029328109491097</c:v>
                </c:pt>
                <c:pt idx="46">
                  <c:v>21.139579045149503</c:v>
                </c:pt>
                <c:pt idx="47">
                  <c:v>21.247897321909178</c:v>
                </c:pt>
                <c:pt idx="48">
                  <c:v>21.354330426087195</c:v>
                </c:pt>
                <c:pt idx="49">
                  <c:v>21.40685452284136</c:v>
                </c:pt>
                <c:pt idx="50">
                  <c:v>21.510546078757255</c:v>
                </c:pt>
                <c:pt idx="51">
                  <c:v>21.612465573901897</c:v>
                </c:pt>
                <c:pt idx="52">
                  <c:v>21.712656089321698</c:v>
                </c:pt>
                <c:pt idx="53">
                  <c:v>21.762116115828906</c:v>
                </c:pt>
                <c:pt idx="54">
                  <c:v>21.859791340281426</c:v>
                </c:pt>
                <c:pt idx="55">
                  <c:v>21.955840139947028</c:v>
                </c:pt>
                <c:pt idx="56">
                  <c:v>22.003266873658447</c:v>
                </c:pt>
                <c:pt idx="57">
                  <c:v>22.096948897178731</c:v>
                </c:pt>
                <c:pt idx="58">
                  <c:v>22.189100068438957</c:v>
                </c:pt>
                <c:pt idx="59">
                  <c:v>22.234612992118649</c:v>
                </c:pt>
                <c:pt idx="60">
                  <c:v>22.324535772396228</c:v>
                </c:pt>
                <c:pt idx="61">
                  <c:v>22.368954344484511</c:v>
                </c:pt>
                <c:pt idx="62">
                  <c:v>22.456727183648912</c:v>
                </c:pt>
                <c:pt idx="63">
                  <c:v>22.543108695063083</c:v>
                </c:pt>
                <c:pt idx="64">
                  <c:v>22.585787888876244</c:v>
                </c:pt>
                <c:pt idx="65">
                  <c:v>22.670143026360961</c:v>
                </c:pt>
                <c:pt idx="66">
                  <c:v>22.711826752553854</c:v>
                </c:pt>
                <c:pt idx="67">
                  <c:v>22.794225568464494</c:v>
                </c:pt>
                <c:pt idx="68">
                  <c:v>22.834948117885535</c:v>
                </c:pt>
                <c:pt idx="69">
                  <c:v>22.915457758890245</c:v>
                </c:pt>
                <c:pt idx="70">
                  <c:v>22.955252001366109</c:v>
                </c:pt>
                <c:pt idx="71">
                  <c:v>22.99474387595156</c:v>
                </c:pt>
                <c:pt idx="72">
                  <c:v>23.072834280749916</c:v>
                </c:pt>
                <c:pt idx="73">
                  <c:v>23.111439571034122</c:v>
                </c:pt>
                <c:pt idx="74">
                  <c:v>23.187786876289156</c:v>
                </c:pt>
                <c:pt idx="75">
                  <c:v>23.225535373258701</c:v>
                </c:pt>
                <c:pt idx="76">
                  <c:v>23.263004679631344</c:v>
                </c:pt>
                <c:pt idx="77">
                  <c:v>23.337118196397277</c:v>
                </c:pt>
                <c:pt idx="78">
                  <c:v>23.373768537127614</c:v>
                </c:pt>
                <c:pt idx="79">
                  <c:v>23.410151949231988</c:v>
                </c:pt>
                <c:pt idx="80">
                  <c:v>23.482129788839146</c:v>
                </c:pt>
                <c:pt idx="81">
                  <c:v>23.517730015768823</c:v>
                </c:pt>
                <c:pt idx="82">
                  <c:v>23.553074914151079</c:v>
                </c:pt>
                <c:pt idx="83">
                  <c:v>23.588167285228305</c:v>
                </c:pt>
                <c:pt idx="84">
                  <c:v>23.657605459434038</c:v>
                </c:pt>
                <c:pt idx="85">
                  <c:v>23.691956675780684</c:v>
                </c:pt>
                <c:pt idx="86">
                  <c:v>23.72606619239626</c:v>
                </c:pt>
                <c:pt idx="87">
                  <c:v>23.759936624669844</c:v>
                </c:pt>
                <c:pt idx="88">
                  <c:v>23.793570552496998</c:v>
                </c:pt>
                <c:pt idx="89">
                  <c:v>23.826970520819334</c:v>
                </c:pt>
                <c:pt idx="90">
                  <c:v>23.860139040155975</c:v>
                </c:pt>
              </c:numCache>
            </c:numRef>
          </c:yVal>
        </c:ser>
        <c:axId val="89746048"/>
        <c:axId val="89760128"/>
      </c:scatterChart>
      <c:valAx>
        <c:axId val="89389696"/>
        <c:scaling>
          <c:orientation val="minMax"/>
          <c:max val="100"/>
          <c:min val="10"/>
        </c:scaling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林齢</a:t>
                </a:r>
              </a:p>
            </c:rich>
          </c:tx>
          <c:layout>
            <c:manualLayout>
              <c:xMode val="edge"/>
              <c:yMode val="edge"/>
              <c:x val="0.48958333333333331"/>
              <c:y val="0.9360269360269359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744128"/>
        <c:crosses val="autoZero"/>
        <c:crossBetween val="midCat"/>
        <c:majorUnit val="10"/>
      </c:valAx>
      <c:valAx>
        <c:axId val="89744128"/>
        <c:scaling>
          <c:orientation val="minMax"/>
          <c:max val="40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自然枯死線（本）</a:t>
                </a:r>
              </a:p>
            </c:rich>
          </c:tx>
          <c:layout>
            <c:manualLayout>
              <c:xMode val="edge"/>
              <c:yMode val="edge"/>
              <c:x val="3.1250000000000049E-3"/>
              <c:y val="0.37710437710437822"/>
            </c:manualLayout>
          </c:layout>
          <c:spPr>
            <a:noFill/>
            <a:ln w="25400">
              <a:noFill/>
            </a:ln>
          </c:spPr>
        </c:title>
        <c:numFmt formatCode="#,##0;[Red]\-#,##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389696"/>
        <c:crosses val="autoZero"/>
        <c:crossBetween val="midCat"/>
        <c:minorUnit val="250"/>
      </c:valAx>
      <c:valAx>
        <c:axId val="89746048"/>
        <c:scaling>
          <c:orientation val="minMax"/>
        </c:scaling>
        <c:delete val="1"/>
        <c:axPos val="b"/>
        <c:numFmt formatCode="General" sourceLinked="1"/>
        <c:tickLblPos val="none"/>
        <c:crossAx val="89760128"/>
        <c:crosses val="autoZero"/>
        <c:crossBetween val="midCat"/>
      </c:valAx>
      <c:valAx>
        <c:axId val="89760128"/>
        <c:scaling>
          <c:orientation val="minMax"/>
        </c:scaling>
        <c:axPos val="r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平均樹高</a:t>
                </a:r>
                <a:r>
                  <a:rPr lang="en-US" altLang="ja-JP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(m)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・平均胸高直径（</a:t>
                </a:r>
                <a:r>
                  <a:rPr lang="en-US" altLang="ja-JP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cm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95937499999999998"/>
              <c:y val="0.27777777777777846"/>
            </c:manualLayout>
          </c:layout>
          <c:spPr>
            <a:noFill/>
            <a:ln w="25400">
              <a:noFill/>
            </a:ln>
          </c:spPr>
        </c:title>
        <c:numFmt formatCode="#,##0_ ;[Red]\-#,##0\ 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746048"/>
        <c:crosses val="max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33333333333341"/>
          <c:y val="8.0808080808080843E-2"/>
          <c:w val="0.19270833333333368"/>
          <c:h val="0.1430976430976433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indexed="57"/>
  </sheetPr>
  <sheetViews>
    <sheetView zoomScale="110" workbookViewId="0"/>
  </sheetViews>
  <sheetProtection content="1" objects="1"/>
  <pageMargins left="0.78700000000000003" right="0.78700000000000003" top="0.93" bottom="0.98399999999999999" header="0.51200000000000001" footer="0.51200000000000001"/>
  <pageSetup paperSize="9" orientation="landscape" horizontalDpi="4294967294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indexed="51"/>
  </sheetPr>
  <sheetViews>
    <sheetView zoomScale="120" workbookViewId="0"/>
  </sheetViews>
  <sheetProtection content="1" objects="1"/>
  <pageMargins left="0.78700000000000003" right="0.78700000000000003" top="0.98399999999999999" bottom="0.98399999999999999" header="0.51200000000000001" footer="0.51200000000000001"/>
  <pageSetup paperSize="9" orientation="landscape" horizontalDpi="4294967294" r:id="rId1"/>
  <headerFooter alignWithMargins="0"/>
  <drawing r:id="rId2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23</xdr:row>
      <xdr:rowOff>219074</xdr:rowOff>
    </xdr:from>
    <xdr:to>
      <xdr:col>11</xdr:col>
      <xdr:colOff>85725</xdr:colOff>
      <xdr:row>32</xdr:row>
      <xdr:rowOff>76200</xdr:rowOff>
    </xdr:to>
    <xdr:sp macro="" textlink="">
      <xdr:nvSpPr>
        <xdr:cNvPr id="35844" name="AutoShape 4"/>
        <xdr:cNvSpPr>
          <a:spLocks noChangeArrowheads="1"/>
        </xdr:cNvSpPr>
      </xdr:nvSpPr>
      <xdr:spPr bwMode="auto">
        <a:xfrm>
          <a:off x="2619375" y="4324349"/>
          <a:ext cx="2543175" cy="1533526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190500</xdr:colOff>
      <xdr:row>13</xdr:row>
      <xdr:rowOff>228600</xdr:rowOff>
    </xdr:from>
    <xdr:to>
      <xdr:col>11</xdr:col>
      <xdr:colOff>47625</xdr:colOff>
      <xdr:row>22</xdr:row>
      <xdr:rowOff>123825</xdr:rowOff>
    </xdr:to>
    <xdr:sp macro="" textlink="">
      <xdr:nvSpPr>
        <xdr:cNvPr id="35843" name="AutoShape 3"/>
        <xdr:cNvSpPr>
          <a:spLocks noChangeArrowheads="1"/>
        </xdr:cNvSpPr>
      </xdr:nvSpPr>
      <xdr:spPr bwMode="auto">
        <a:xfrm>
          <a:off x="2638425" y="2466975"/>
          <a:ext cx="2486025" cy="1590675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180975</xdr:colOff>
      <xdr:row>33</xdr:row>
      <xdr:rowOff>219075</xdr:rowOff>
    </xdr:from>
    <xdr:to>
      <xdr:col>11</xdr:col>
      <xdr:colOff>85725</xdr:colOff>
      <xdr:row>42</xdr:row>
      <xdr:rowOff>66675</xdr:rowOff>
    </xdr:to>
    <xdr:sp macro="" textlink="">
      <xdr:nvSpPr>
        <xdr:cNvPr id="35845" name="AutoShape 5"/>
        <xdr:cNvSpPr>
          <a:spLocks noChangeArrowheads="1"/>
        </xdr:cNvSpPr>
      </xdr:nvSpPr>
      <xdr:spPr bwMode="auto">
        <a:xfrm>
          <a:off x="2628900" y="6515100"/>
          <a:ext cx="2533650" cy="152400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361950</xdr:colOff>
      <xdr:row>13</xdr:row>
      <xdr:rowOff>228600</xdr:rowOff>
    </xdr:from>
    <xdr:to>
      <xdr:col>17</xdr:col>
      <xdr:colOff>66675</xdr:colOff>
      <xdr:row>22</xdr:row>
      <xdr:rowOff>85725</xdr:rowOff>
    </xdr:to>
    <xdr:sp macro="" textlink="">
      <xdr:nvSpPr>
        <xdr:cNvPr id="35846" name="AutoShape 6"/>
        <xdr:cNvSpPr>
          <a:spLocks noChangeArrowheads="1"/>
        </xdr:cNvSpPr>
      </xdr:nvSpPr>
      <xdr:spPr bwMode="auto">
        <a:xfrm>
          <a:off x="5905500" y="2466975"/>
          <a:ext cx="2505075" cy="1552575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381000</xdr:colOff>
      <xdr:row>23</xdr:row>
      <xdr:rowOff>219075</xdr:rowOff>
    </xdr:from>
    <xdr:to>
      <xdr:col>17</xdr:col>
      <xdr:colOff>85725</xdr:colOff>
      <xdr:row>32</xdr:row>
      <xdr:rowOff>57151</xdr:rowOff>
    </xdr:to>
    <xdr:sp macro="" textlink="">
      <xdr:nvSpPr>
        <xdr:cNvPr id="35847" name="AutoShape 7"/>
        <xdr:cNvSpPr>
          <a:spLocks noChangeArrowheads="1"/>
        </xdr:cNvSpPr>
      </xdr:nvSpPr>
      <xdr:spPr bwMode="auto">
        <a:xfrm>
          <a:off x="5457825" y="4324350"/>
          <a:ext cx="2505075" cy="1514476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371476</xdr:colOff>
      <xdr:row>23</xdr:row>
      <xdr:rowOff>209550</xdr:rowOff>
    </xdr:from>
    <xdr:to>
      <xdr:col>23</xdr:col>
      <xdr:colOff>85726</xdr:colOff>
      <xdr:row>32</xdr:row>
      <xdr:rowOff>85725</xdr:rowOff>
    </xdr:to>
    <xdr:sp macro="" textlink="">
      <xdr:nvSpPr>
        <xdr:cNvPr id="35848" name="AutoShape 8"/>
        <xdr:cNvSpPr>
          <a:spLocks noChangeArrowheads="1"/>
        </xdr:cNvSpPr>
      </xdr:nvSpPr>
      <xdr:spPr bwMode="auto">
        <a:xfrm>
          <a:off x="9182101" y="4467225"/>
          <a:ext cx="2514600" cy="1571625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361949</xdr:colOff>
      <xdr:row>13</xdr:row>
      <xdr:rowOff>228600</xdr:rowOff>
    </xdr:from>
    <xdr:to>
      <xdr:col>23</xdr:col>
      <xdr:colOff>85724</xdr:colOff>
      <xdr:row>22</xdr:row>
      <xdr:rowOff>57150</xdr:rowOff>
    </xdr:to>
    <xdr:sp macro="" textlink="">
      <xdr:nvSpPr>
        <xdr:cNvPr id="35849" name="AutoShape 9"/>
        <xdr:cNvSpPr>
          <a:spLocks noChangeArrowheads="1"/>
        </xdr:cNvSpPr>
      </xdr:nvSpPr>
      <xdr:spPr bwMode="auto">
        <a:xfrm>
          <a:off x="8239124" y="2466975"/>
          <a:ext cx="2524125" cy="1514475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419100</xdr:colOff>
      <xdr:row>25</xdr:row>
      <xdr:rowOff>47626</xdr:rowOff>
    </xdr:from>
    <xdr:to>
      <xdr:col>4</xdr:col>
      <xdr:colOff>47625</xdr:colOff>
      <xdr:row>44</xdr:row>
      <xdr:rowOff>133351</xdr:rowOff>
    </xdr:to>
    <xdr:sp macro="" textlink="">
      <xdr:nvSpPr>
        <xdr:cNvPr id="35866" name="Line 26"/>
        <xdr:cNvSpPr>
          <a:spLocks noChangeShapeType="1"/>
        </xdr:cNvSpPr>
      </xdr:nvSpPr>
      <xdr:spPr bwMode="auto">
        <a:xfrm>
          <a:off x="1209675" y="4781551"/>
          <a:ext cx="1162050" cy="365760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333375</xdr:colOff>
      <xdr:row>34</xdr:row>
      <xdr:rowOff>238125</xdr:rowOff>
    </xdr:from>
    <xdr:to>
      <xdr:col>17</xdr:col>
      <xdr:colOff>104775</xdr:colOff>
      <xdr:row>40</xdr:row>
      <xdr:rowOff>95250</xdr:rowOff>
    </xdr:to>
    <xdr:sp macro="" textlink="">
      <xdr:nvSpPr>
        <xdr:cNvPr id="35867" name="AutoShape 27"/>
        <xdr:cNvSpPr>
          <a:spLocks noChangeArrowheads="1"/>
        </xdr:cNvSpPr>
      </xdr:nvSpPr>
      <xdr:spPr bwMode="auto">
        <a:xfrm>
          <a:off x="9144000" y="4514850"/>
          <a:ext cx="2571750" cy="97155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11</xdr:col>
      <xdr:colOff>57150</xdr:colOff>
      <xdr:row>18</xdr:row>
      <xdr:rowOff>95250</xdr:rowOff>
    </xdr:from>
    <xdr:to>
      <xdr:col>11</xdr:col>
      <xdr:colOff>342899</xdr:colOff>
      <xdr:row>19</xdr:row>
      <xdr:rowOff>57150</xdr:rowOff>
    </xdr:to>
    <xdr:sp macro="" textlink="">
      <xdr:nvSpPr>
        <xdr:cNvPr id="31" name="右矢印 30"/>
        <xdr:cNvSpPr/>
      </xdr:nvSpPr>
      <xdr:spPr>
        <a:xfrm>
          <a:off x="5133975" y="3333750"/>
          <a:ext cx="285749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76200</xdr:colOff>
      <xdr:row>18</xdr:row>
      <xdr:rowOff>85725</xdr:rowOff>
    </xdr:from>
    <xdr:to>
      <xdr:col>17</xdr:col>
      <xdr:colOff>361949</xdr:colOff>
      <xdr:row>19</xdr:row>
      <xdr:rowOff>47625</xdr:rowOff>
    </xdr:to>
    <xdr:sp macro="" textlink="">
      <xdr:nvSpPr>
        <xdr:cNvPr id="32" name="右矢印 31"/>
        <xdr:cNvSpPr/>
      </xdr:nvSpPr>
      <xdr:spPr>
        <a:xfrm>
          <a:off x="7953375" y="3324225"/>
          <a:ext cx="285749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8</xdr:col>
      <xdr:colOff>214314</xdr:colOff>
      <xdr:row>22</xdr:row>
      <xdr:rowOff>57149</xdr:rowOff>
    </xdr:from>
    <xdr:to>
      <xdr:col>20</xdr:col>
      <xdr:colOff>223838</xdr:colOff>
      <xdr:row>23</xdr:row>
      <xdr:rowOff>219073</xdr:rowOff>
    </xdr:to>
    <xdr:cxnSp macro="">
      <xdr:nvCxnSpPr>
        <xdr:cNvPr id="34" name="カギ線コネクタ 33"/>
        <xdr:cNvCxnSpPr>
          <a:stCxn id="35849" idx="2"/>
          <a:endCxn id="35844" idx="0"/>
        </xdr:cNvCxnSpPr>
      </xdr:nvCxnSpPr>
      <xdr:spPr>
        <a:xfrm rot="5400000">
          <a:off x="6524626" y="1347787"/>
          <a:ext cx="342899" cy="5610224"/>
        </a:xfrm>
        <a:prstGeom prst="bentConnector3">
          <a:avLst>
            <a:gd name="adj1" fmla="val 50000"/>
          </a:avLst>
        </a:prstGeom>
        <a:ln w="25400">
          <a:prstDash val="sys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85725</xdr:colOff>
      <xdr:row>28</xdr:row>
      <xdr:rowOff>95250</xdr:rowOff>
    </xdr:from>
    <xdr:to>
      <xdr:col>11</xdr:col>
      <xdr:colOff>371474</xdr:colOff>
      <xdr:row>29</xdr:row>
      <xdr:rowOff>57150</xdr:rowOff>
    </xdr:to>
    <xdr:sp macro="" textlink="">
      <xdr:nvSpPr>
        <xdr:cNvPr id="36" name="右矢印 35"/>
        <xdr:cNvSpPr/>
      </xdr:nvSpPr>
      <xdr:spPr>
        <a:xfrm>
          <a:off x="5162550" y="5191125"/>
          <a:ext cx="285749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95250</xdr:colOff>
      <xdr:row>28</xdr:row>
      <xdr:rowOff>95250</xdr:rowOff>
    </xdr:from>
    <xdr:to>
      <xdr:col>17</xdr:col>
      <xdr:colOff>380999</xdr:colOff>
      <xdr:row>29</xdr:row>
      <xdr:rowOff>57150</xdr:rowOff>
    </xdr:to>
    <xdr:sp macro="" textlink="">
      <xdr:nvSpPr>
        <xdr:cNvPr id="40" name="右矢印 39"/>
        <xdr:cNvSpPr/>
      </xdr:nvSpPr>
      <xdr:spPr>
        <a:xfrm>
          <a:off x="7972425" y="5191125"/>
          <a:ext cx="285749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8</xdr:col>
      <xdr:colOff>209550</xdr:colOff>
      <xdr:row>32</xdr:row>
      <xdr:rowOff>85726</xdr:rowOff>
    </xdr:from>
    <xdr:to>
      <xdr:col>20</xdr:col>
      <xdr:colOff>219074</xdr:colOff>
      <xdr:row>33</xdr:row>
      <xdr:rowOff>257175</xdr:rowOff>
    </xdr:to>
    <xdr:cxnSp macro="">
      <xdr:nvCxnSpPr>
        <xdr:cNvPr id="41" name="カギ線コネクタ 40"/>
        <xdr:cNvCxnSpPr/>
      </xdr:nvCxnSpPr>
      <xdr:spPr>
        <a:xfrm rot="5400000">
          <a:off x="6519862" y="3233739"/>
          <a:ext cx="342899" cy="5610224"/>
        </a:xfrm>
        <a:prstGeom prst="bentConnector3">
          <a:avLst>
            <a:gd name="adj1" fmla="val 50000"/>
          </a:avLst>
        </a:prstGeom>
        <a:ln w="25400">
          <a:prstDash val="sys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85725</xdr:colOff>
      <xdr:row>72</xdr:row>
      <xdr:rowOff>161925</xdr:rowOff>
    </xdr:from>
    <xdr:to>
      <xdr:col>11</xdr:col>
      <xdr:colOff>371475</xdr:colOff>
      <xdr:row>72</xdr:row>
      <xdr:rowOff>161925</xdr:rowOff>
    </xdr:to>
    <xdr:cxnSp macro="">
      <xdr:nvCxnSpPr>
        <xdr:cNvPr id="18" name="直線矢印コネクタ 17"/>
        <xdr:cNvCxnSpPr/>
      </xdr:nvCxnSpPr>
      <xdr:spPr>
        <a:xfrm>
          <a:off x="5162550" y="13992225"/>
          <a:ext cx="285750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26682" cy="5689023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36063" cy="5659438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142875</xdr:rowOff>
    </xdr:from>
    <xdr:to>
      <xdr:col>22</xdr:col>
      <xdr:colOff>0</xdr:colOff>
      <xdr:row>1</xdr:row>
      <xdr:rowOff>409575</xdr:rowOff>
    </xdr:to>
    <xdr:sp macro="" textlink="">
      <xdr:nvSpPr>
        <xdr:cNvPr id="36865" name="AutoShape 1"/>
        <xdr:cNvSpPr>
          <a:spLocks noChangeAspect="1" noChangeArrowheads="1"/>
        </xdr:cNvSpPr>
      </xdr:nvSpPr>
      <xdr:spPr bwMode="auto">
        <a:xfrm>
          <a:off x="190500" y="142875"/>
          <a:ext cx="127254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190500</xdr:colOff>
      <xdr:row>0</xdr:row>
      <xdr:rowOff>114300</xdr:rowOff>
    </xdr:from>
    <xdr:to>
      <xdr:col>10</xdr:col>
      <xdr:colOff>127000</xdr:colOff>
      <xdr:row>1</xdr:row>
      <xdr:rowOff>371475</xdr:rowOff>
    </xdr:to>
    <xdr:grpSp>
      <xdr:nvGrpSpPr>
        <xdr:cNvPr id="36866" name="Group 2"/>
        <xdr:cNvGrpSpPr>
          <a:grpSpLocks/>
        </xdr:cNvGrpSpPr>
      </xdr:nvGrpSpPr>
      <xdr:grpSpPr bwMode="auto">
        <a:xfrm>
          <a:off x="190500" y="114300"/>
          <a:ext cx="6400800" cy="714375"/>
          <a:chOff x="20" y="15"/>
          <a:chExt cx="664" cy="75"/>
        </a:xfrm>
      </xdr:grpSpPr>
      <xdr:grpSp>
        <xdr:nvGrpSpPr>
          <xdr:cNvPr id="36867" name="Group 3"/>
          <xdr:cNvGrpSpPr>
            <a:grpSpLocks/>
          </xdr:cNvGrpSpPr>
        </xdr:nvGrpSpPr>
        <xdr:grpSpPr bwMode="auto">
          <a:xfrm>
            <a:off x="20" y="15"/>
            <a:ext cx="664" cy="75"/>
            <a:chOff x="20" y="15"/>
            <a:chExt cx="664" cy="75"/>
          </a:xfrm>
        </xdr:grpSpPr>
        <xdr:pic>
          <xdr:nvPicPr>
            <xdr:cNvPr id="36868" name="Picture 4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20" y="15"/>
              <a:ext cx="664" cy="7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sp macro="" textlink="">
          <xdr:nvSpPr>
            <xdr:cNvPr id="36869" name="Freeform 5"/>
            <xdr:cNvSpPr>
              <a:spLocks/>
            </xdr:cNvSpPr>
          </xdr:nvSpPr>
          <xdr:spPr bwMode="auto">
            <a:xfrm>
              <a:off x="26" y="27"/>
              <a:ext cx="4" cy="7"/>
            </a:xfrm>
            <a:custGeom>
              <a:avLst/>
              <a:gdLst>
                <a:gd name="T0" fmla="*/ 0 w 74"/>
                <a:gd name="T1" fmla="*/ 0 h 111"/>
                <a:gd name="T2" fmla="*/ 0 w 74"/>
                <a:gd name="T3" fmla="*/ 0 h 111"/>
                <a:gd name="T4" fmla="*/ 0 w 74"/>
                <a:gd name="T5" fmla="*/ 0 h 111"/>
                <a:gd name="T6" fmla="*/ 0 w 74"/>
                <a:gd name="T7" fmla="*/ 0 h 111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74"/>
                <a:gd name="T13" fmla="*/ 0 h 111"/>
                <a:gd name="T14" fmla="*/ 74 w 74"/>
                <a:gd name="T15" fmla="*/ 111 h 111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74" h="111">
                  <a:moveTo>
                    <a:pt x="0" y="111"/>
                  </a:moveTo>
                  <a:cubicBezTo>
                    <a:pt x="41" y="111"/>
                    <a:pt x="74" y="78"/>
                    <a:pt x="74" y="37"/>
                  </a:cubicBezTo>
                  <a:cubicBezTo>
                    <a:pt x="74" y="17"/>
                    <a:pt x="58" y="0"/>
                    <a:pt x="37" y="0"/>
                  </a:cubicBezTo>
                  <a:cubicBezTo>
                    <a:pt x="17" y="0"/>
                    <a:pt x="0" y="17"/>
                    <a:pt x="0" y="37"/>
                  </a:cubicBezTo>
                </a:path>
              </a:pathLst>
            </a:custGeom>
            <a:solidFill>
              <a:srgbClr val="CDA47B"/>
            </a:solidFill>
            <a:ln w="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6870" name="Freeform 6"/>
            <xdr:cNvSpPr>
              <a:spLocks/>
            </xdr:cNvSpPr>
          </xdr:nvSpPr>
          <xdr:spPr bwMode="auto">
            <a:xfrm>
              <a:off x="673" y="16"/>
              <a:ext cx="10" cy="9"/>
            </a:xfrm>
            <a:custGeom>
              <a:avLst/>
              <a:gdLst>
                <a:gd name="T0" fmla="*/ 0 w 148"/>
                <a:gd name="T1" fmla="*/ 0 h 148"/>
                <a:gd name="T2" fmla="*/ 0 w 148"/>
                <a:gd name="T3" fmla="*/ 0 h 148"/>
                <a:gd name="T4" fmla="*/ 0 w 148"/>
                <a:gd name="T5" fmla="*/ 0 h 148"/>
                <a:gd name="T6" fmla="*/ 0 w 148"/>
                <a:gd name="T7" fmla="*/ 0 h 148"/>
                <a:gd name="T8" fmla="*/ 0 w 148"/>
                <a:gd name="T9" fmla="*/ 0 h 148"/>
                <a:gd name="T10" fmla="*/ 0 w 148"/>
                <a:gd name="T11" fmla="*/ 0 h 148"/>
                <a:gd name="T12" fmla="*/ 0 w 148"/>
                <a:gd name="T13" fmla="*/ 0 h 148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w 148"/>
                <a:gd name="T22" fmla="*/ 0 h 148"/>
                <a:gd name="T23" fmla="*/ 148 w 148"/>
                <a:gd name="T24" fmla="*/ 148 h 148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T21" t="T22" r="T23" b="T24"/>
              <a:pathLst>
                <a:path w="148" h="148">
                  <a:moveTo>
                    <a:pt x="0" y="74"/>
                  </a:moveTo>
                  <a:cubicBezTo>
                    <a:pt x="0" y="34"/>
                    <a:pt x="34" y="0"/>
                    <a:pt x="74" y="0"/>
                  </a:cubicBezTo>
                  <a:cubicBezTo>
                    <a:pt x="115" y="0"/>
                    <a:pt x="148" y="34"/>
                    <a:pt x="148" y="74"/>
                  </a:cubicBezTo>
                  <a:cubicBezTo>
                    <a:pt x="148" y="115"/>
                    <a:pt x="115" y="148"/>
                    <a:pt x="74" y="148"/>
                  </a:cubicBezTo>
                  <a:lnTo>
                    <a:pt x="74" y="74"/>
                  </a:lnTo>
                  <a:cubicBezTo>
                    <a:pt x="74" y="95"/>
                    <a:pt x="58" y="111"/>
                    <a:pt x="37" y="111"/>
                  </a:cubicBezTo>
                  <a:cubicBezTo>
                    <a:pt x="17" y="111"/>
                    <a:pt x="0" y="95"/>
                    <a:pt x="0" y="74"/>
                  </a:cubicBezTo>
                </a:path>
              </a:pathLst>
            </a:custGeom>
            <a:solidFill>
              <a:srgbClr val="CDA47B"/>
            </a:solidFill>
            <a:ln w="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6871" name="Freeform 7"/>
            <xdr:cNvSpPr>
              <a:spLocks/>
            </xdr:cNvSpPr>
          </xdr:nvSpPr>
          <xdr:spPr bwMode="auto">
            <a:xfrm>
              <a:off x="21" y="16"/>
              <a:ext cx="662" cy="74"/>
            </a:xfrm>
            <a:custGeom>
              <a:avLst/>
              <a:gdLst>
                <a:gd name="T0" fmla="*/ 0 w 9856"/>
                <a:gd name="T1" fmla="*/ 0 h 1184"/>
                <a:gd name="T2" fmla="*/ 0 w 9856"/>
                <a:gd name="T3" fmla="*/ 0 h 1184"/>
                <a:gd name="T4" fmla="*/ 0 w 9856"/>
                <a:gd name="T5" fmla="*/ 0 h 1184"/>
                <a:gd name="T6" fmla="*/ 0 w 9856"/>
                <a:gd name="T7" fmla="*/ 0 h 1184"/>
                <a:gd name="T8" fmla="*/ 0 w 9856"/>
                <a:gd name="T9" fmla="*/ 0 h 1184"/>
                <a:gd name="T10" fmla="*/ 0 w 9856"/>
                <a:gd name="T11" fmla="*/ 0 h 1184"/>
                <a:gd name="T12" fmla="*/ 0 w 9856"/>
                <a:gd name="T13" fmla="*/ 0 h 1184"/>
                <a:gd name="T14" fmla="*/ 0 w 9856"/>
                <a:gd name="T15" fmla="*/ 0 h 1184"/>
                <a:gd name="T16" fmla="*/ 0 w 9856"/>
                <a:gd name="T17" fmla="*/ 0 h 1184"/>
                <a:gd name="T18" fmla="*/ 0 w 9856"/>
                <a:gd name="T19" fmla="*/ 0 h 1184"/>
                <a:gd name="T20" fmla="*/ 0 w 9856"/>
                <a:gd name="T21" fmla="*/ 0 h 1184"/>
                <a:gd name="T22" fmla="*/ 0 w 9856"/>
                <a:gd name="T23" fmla="*/ 0 h 1184"/>
                <a:gd name="T24" fmla="*/ 0 w 9856"/>
                <a:gd name="T25" fmla="*/ 0 h 1184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w 9856"/>
                <a:gd name="T40" fmla="*/ 0 h 1184"/>
                <a:gd name="T41" fmla="*/ 9856 w 9856"/>
                <a:gd name="T42" fmla="*/ 1184 h 1184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T39" t="T40" r="T41" b="T42"/>
              <a:pathLst>
                <a:path w="9856" h="1184">
                  <a:moveTo>
                    <a:pt x="0" y="222"/>
                  </a:moveTo>
                  <a:cubicBezTo>
                    <a:pt x="0" y="182"/>
                    <a:pt x="34" y="148"/>
                    <a:pt x="74" y="148"/>
                  </a:cubicBezTo>
                  <a:lnTo>
                    <a:pt x="9708" y="148"/>
                  </a:lnTo>
                  <a:lnTo>
                    <a:pt x="9708" y="74"/>
                  </a:lnTo>
                  <a:cubicBezTo>
                    <a:pt x="9708" y="34"/>
                    <a:pt x="9742" y="0"/>
                    <a:pt x="9782" y="0"/>
                  </a:cubicBezTo>
                  <a:cubicBezTo>
                    <a:pt x="9823" y="0"/>
                    <a:pt x="9856" y="34"/>
                    <a:pt x="9856" y="74"/>
                  </a:cubicBezTo>
                  <a:lnTo>
                    <a:pt x="9856" y="962"/>
                  </a:lnTo>
                  <a:cubicBezTo>
                    <a:pt x="9856" y="1003"/>
                    <a:pt x="9823" y="1036"/>
                    <a:pt x="9782" y="1036"/>
                  </a:cubicBezTo>
                  <a:lnTo>
                    <a:pt x="148" y="1036"/>
                  </a:lnTo>
                  <a:lnTo>
                    <a:pt x="148" y="1110"/>
                  </a:lnTo>
                  <a:cubicBezTo>
                    <a:pt x="148" y="1151"/>
                    <a:pt x="115" y="1184"/>
                    <a:pt x="74" y="1184"/>
                  </a:cubicBezTo>
                  <a:cubicBezTo>
                    <a:pt x="34" y="1184"/>
                    <a:pt x="0" y="1151"/>
                    <a:pt x="0" y="1110"/>
                  </a:cubicBezTo>
                  <a:lnTo>
                    <a:pt x="0" y="222"/>
                  </a:lnTo>
                  <a:close/>
                </a:path>
              </a:pathLst>
            </a:custGeom>
            <a:noFill/>
            <a:ln w="9525" cap="rnd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6872" name="Freeform 8"/>
            <xdr:cNvSpPr>
              <a:spLocks/>
            </xdr:cNvSpPr>
          </xdr:nvSpPr>
          <xdr:spPr bwMode="auto">
            <a:xfrm>
              <a:off x="21" y="27"/>
              <a:ext cx="9" cy="7"/>
            </a:xfrm>
            <a:custGeom>
              <a:avLst/>
              <a:gdLst>
                <a:gd name="T0" fmla="*/ 0 w 148"/>
                <a:gd name="T1" fmla="*/ 0 h 111"/>
                <a:gd name="T2" fmla="*/ 0 w 148"/>
                <a:gd name="T3" fmla="*/ 0 h 111"/>
                <a:gd name="T4" fmla="*/ 0 w 148"/>
                <a:gd name="T5" fmla="*/ 0 h 111"/>
                <a:gd name="T6" fmla="*/ 0 w 148"/>
                <a:gd name="T7" fmla="*/ 0 h 111"/>
                <a:gd name="T8" fmla="*/ 0 w 148"/>
                <a:gd name="T9" fmla="*/ 0 h 111"/>
                <a:gd name="T10" fmla="*/ 0 w 148"/>
                <a:gd name="T11" fmla="*/ 0 h 111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w 148"/>
                <a:gd name="T19" fmla="*/ 0 h 111"/>
                <a:gd name="T20" fmla="*/ 148 w 148"/>
                <a:gd name="T21" fmla="*/ 111 h 111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148" h="111">
                  <a:moveTo>
                    <a:pt x="0" y="37"/>
                  </a:moveTo>
                  <a:cubicBezTo>
                    <a:pt x="0" y="78"/>
                    <a:pt x="34" y="111"/>
                    <a:pt x="74" y="111"/>
                  </a:cubicBezTo>
                  <a:cubicBezTo>
                    <a:pt x="115" y="111"/>
                    <a:pt x="148" y="78"/>
                    <a:pt x="148" y="37"/>
                  </a:cubicBezTo>
                  <a:cubicBezTo>
                    <a:pt x="148" y="17"/>
                    <a:pt x="132" y="0"/>
                    <a:pt x="111" y="0"/>
                  </a:cubicBezTo>
                  <a:cubicBezTo>
                    <a:pt x="91" y="0"/>
                    <a:pt x="74" y="17"/>
                    <a:pt x="74" y="37"/>
                  </a:cubicBezTo>
                  <a:lnTo>
                    <a:pt x="74" y="111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6873" name="Line 9"/>
            <xdr:cNvSpPr>
              <a:spLocks noChangeShapeType="1"/>
            </xdr:cNvSpPr>
          </xdr:nvSpPr>
          <xdr:spPr bwMode="auto">
            <a:xfrm>
              <a:off x="30" y="29"/>
              <a:ext cx="1" cy="51"/>
            </a:xfrm>
            <a:prstGeom prst="line">
              <a:avLst/>
            </a:prstGeom>
            <a:noFill/>
            <a:ln w="9525" cap="rnd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6874" name="Freeform 10"/>
            <xdr:cNvSpPr>
              <a:spLocks/>
            </xdr:cNvSpPr>
          </xdr:nvSpPr>
          <xdr:spPr bwMode="auto">
            <a:xfrm>
              <a:off x="673" y="20"/>
              <a:ext cx="10" cy="5"/>
            </a:xfrm>
            <a:custGeom>
              <a:avLst/>
              <a:gdLst>
                <a:gd name="T0" fmla="*/ 0 w 148"/>
                <a:gd name="T1" fmla="*/ 0 h 74"/>
                <a:gd name="T2" fmla="*/ 0 w 148"/>
                <a:gd name="T3" fmla="*/ 0 h 74"/>
                <a:gd name="T4" fmla="*/ 0 w 148"/>
                <a:gd name="T5" fmla="*/ 0 h 74"/>
                <a:gd name="T6" fmla="*/ 0 60000 65536"/>
                <a:gd name="T7" fmla="*/ 0 60000 65536"/>
                <a:gd name="T8" fmla="*/ 0 60000 65536"/>
                <a:gd name="T9" fmla="*/ 0 w 148"/>
                <a:gd name="T10" fmla="*/ 0 h 74"/>
                <a:gd name="T11" fmla="*/ 148 w 148"/>
                <a:gd name="T12" fmla="*/ 74 h 7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48" h="74">
                  <a:moveTo>
                    <a:pt x="148" y="0"/>
                  </a:moveTo>
                  <a:cubicBezTo>
                    <a:pt x="148" y="41"/>
                    <a:pt x="115" y="74"/>
                    <a:pt x="74" y="74"/>
                  </a:cubicBezTo>
                  <a:lnTo>
                    <a:pt x="0" y="74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6875" name="Freeform 11"/>
            <xdr:cNvSpPr>
              <a:spLocks/>
            </xdr:cNvSpPr>
          </xdr:nvSpPr>
          <xdr:spPr bwMode="auto">
            <a:xfrm>
              <a:off x="673" y="20"/>
              <a:ext cx="5" cy="5"/>
            </a:xfrm>
            <a:custGeom>
              <a:avLst/>
              <a:gdLst>
                <a:gd name="T0" fmla="*/ 0 w 74"/>
                <a:gd name="T1" fmla="*/ 0 h 74"/>
                <a:gd name="T2" fmla="*/ 0 w 74"/>
                <a:gd name="T3" fmla="*/ 0 h 74"/>
                <a:gd name="T4" fmla="*/ 0 w 74"/>
                <a:gd name="T5" fmla="*/ 0 h 74"/>
                <a:gd name="T6" fmla="*/ 0 w 74"/>
                <a:gd name="T7" fmla="*/ 0 h 74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74"/>
                <a:gd name="T13" fmla="*/ 0 h 74"/>
                <a:gd name="T14" fmla="*/ 74 w 74"/>
                <a:gd name="T15" fmla="*/ 74 h 74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74" h="74">
                  <a:moveTo>
                    <a:pt x="0" y="0"/>
                  </a:moveTo>
                  <a:cubicBezTo>
                    <a:pt x="0" y="21"/>
                    <a:pt x="17" y="37"/>
                    <a:pt x="37" y="37"/>
                  </a:cubicBezTo>
                  <a:cubicBezTo>
                    <a:pt x="58" y="37"/>
                    <a:pt x="74" y="21"/>
                    <a:pt x="74" y="0"/>
                  </a:cubicBezTo>
                  <a:lnTo>
                    <a:pt x="74" y="74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14348" name="Rectangle 12"/>
          <xdr:cNvSpPr>
            <a:spLocks noChangeArrowheads="1"/>
          </xdr:cNvSpPr>
        </xdr:nvSpPr>
        <xdr:spPr bwMode="auto">
          <a:xfrm>
            <a:off x="73" y="32"/>
            <a:ext cx="555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2400" b="0" i="0" u="none" strike="noStrike" baseline="0">
                <a:solidFill>
                  <a:srgbClr val="000000"/>
                </a:solidFill>
                <a:latin typeface="TT-JTCナミキPOP-U"/>
              </a:rPr>
              <a:t>福岡県ヒノキ人工林間伐シミュレーション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142875</xdr:rowOff>
    </xdr:from>
    <xdr:to>
      <xdr:col>22</xdr:col>
      <xdr:colOff>0</xdr:colOff>
      <xdr:row>1</xdr:row>
      <xdr:rowOff>409575</xdr:rowOff>
    </xdr:to>
    <xdr:sp macro="" textlink="">
      <xdr:nvSpPr>
        <xdr:cNvPr id="14615" name="AutoShape 1"/>
        <xdr:cNvSpPr>
          <a:spLocks noChangeAspect="1" noChangeArrowheads="1"/>
        </xdr:cNvSpPr>
      </xdr:nvSpPr>
      <xdr:spPr bwMode="auto">
        <a:xfrm>
          <a:off x="190500" y="142875"/>
          <a:ext cx="127254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190500</xdr:colOff>
      <xdr:row>0</xdr:row>
      <xdr:rowOff>114300</xdr:rowOff>
    </xdr:from>
    <xdr:to>
      <xdr:col>11</xdr:col>
      <xdr:colOff>101600</xdr:colOff>
      <xdr:row>1</xdr:row>
      <xdr:rowOff>371475</xdr:rowOff>
    </xdr:to>
    <xdr:grpSp>
      <xdr:nvGrpSpPr>
        <xdr:cNvPr id="14616" name="Group 2"/>
        <xdr:cNvGrpSpPr>
          <a:grpSpLocks/>
        </xdr:cNvGrpSpPr>
      </xdr:nvGrpSpPr>
      <xdr:grpSpPr bwMode="auto">
        <a:xfrm>
          <a:off x="190500" y="114300"/>
          <a:ext cx="6565900" cy="714375"/>
          <a:chOff x="20" y="15"/>
          <a:chExt cx="664" cy="75"/>
        </a:xfrm>
      </xdr:grpSpPr>
      <xdr:grpSp>
        <xdr:nvGrpSpPr>
          <xdr:cNvPr id="14617" name="Group 3"/>
          <xdr:cNvGrpSpPr>
            <a:grpSpLocks/>
          </xdr:cNvGrpSpPr>
        </xdr:nvGrpSpPr>
        <xdr:grpSpPr bwMode="auto">
          <a:xfrm>
            <a:off x="20" y="15"/>
            <a:ext cx="664" cy="75"/>
            <a:chOff x="20" y="15"/>
            <a:chExt cx="664" cy="75"/>
          </a:xfrm>
        </xdr:grpSpPr>
        <xdr:pic>
          <xdr:nvPicPr>
            <xdr:cNvPr id="14619" name="Picture 4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20" y="15"/>
              <a:ext cx="664" cy="7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sp macro="" textlink="">
          <xdr:nvSpPr>
            <xdr:cNvPr id="14620" name="Freeform 5"/>
            <xdr:cNvSpPr>
              <a:spLocks/>
            </xdr:cNvSpPr>
          </xdr:nvSpPr>
          <xdr:spPr bwMode="auto">
            <a:xfrm>
              <a:off x="26" y="27"/>
              <a:ext cx="4" cy="7"/>
            </a:xfrm>
            <a:custGeom>
              <a:avLst/>
              <a:gdLst>
                <a:gd name="T0" fmla="*/ 0 w 74"/>
                <a:gd name="T1" fmla="*/ 0 h 111"/>
                <a:gd name="T2" fmla="*/ 0 w 74"/>
                <a:gd name="T3" fmla="*/ 0 h 111"/>
                <a:gd name="T4" fmla="*/ 0 w 74"/>
                <a:gd name="T5" fmla="*/ 0 h 111"/>
                <a:gd name="T6" fmla="*/ 0 w 74"/>
                <a:gd name="T7" fmla="*/ 0 h 111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74"/>
                <a:gd name="T13" fmla="*/ 0 h 111"/>
                <a:gd name="T14" fmla="*/ 74 w 74"/>
                <a:gd name="T15" fmla="*/ 111 h 111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74" h="111">
                  <a:moveTo>
                    <a:pt x="0" y="111"/>
                  </a:moveTo>
                  <a:cubicBezTo>
                    <a:pt x="41" y="111"/>
                    <a:pt x="74" y="78"/>
                    <a:pt x="74" y="37"/>
                  </a:cubicBezTo>
                  <a:cubicBezTo>
                    <a:pt x="74" y="17"/>
                    <a:pt x="58" y="0"/>
                    <a:pt x="37" y="0"/>
                  </a:cubicBezTo>
                  <a:cubicBezTo>
                    <a:pt x="17" y="0"/>
                    <a:pt x="0" y="17"/>
                    <a:pt x="0" y="37"/>
                  </a:cubicBezTo>
                </a:path>
              </a:pathLst>
            </a:custGeom>
            <a:solidFill>
              <a:srgbClr val="CDA47B"/>
            </a:solidFill>
            <a:ln w="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621" name="Freeform 6"/>
            <xdr:cNvSpPr>
              <a:spLocks/>
            </xdr:cNvSpPr>
          </xdr:nvSpPr>
          <xdr:spPr bwMode="auto">
            <a:xfrm>
              <a:off x="673" y="16"/>
              <a:ext cx="10" cy="9"/>
            </a:xfrm>
            <a:custGeom>
              <a:avLst/>
              <a:gdLst>
                <a:gd name="T0" fmla="*/ 0 w 148"/>
                <a:gd name="T1" fmla="*/ 0 h 148"/>
                <a:gd name="T2" fmla="*/ 0 w 148"/>
                <a:gd name="T3" fmla="*/ 0 h 148"/>
                <a:gd name="T4" fmla="*/ 0 w 148"/>
                <a:gd name="T5" fmla="*/ 0 h 148"/>
                <a:gd name="T6" fmla="*/ 0 w 148"/>
                <a:gd name="T7" fmla="*/ 0 h 148"/>
                <a:gd name="T8" fmla="*/ 0 w 148"/>
                <a:gd name="T9" fmla="*/ 0 h 148"/>
                <a:gd name="T10" fmla="*/ 0 w 148"/>
                <a:gd name="T11" fmla="*/ 0 h 148"/>
                <a:gd name="T12" fmla="*/ 0 w 148"/>
                <a:gd name="T13" fmla="*/ 0 h 148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w 148"/>
                <a:gd name="T22" fmla="*/ 0 h 148"/>
                <a:gd name="T23" fmla="*/ 148 w 148"/>
                <a:gd name="T24" fmla="*/ 148 h 148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T21" t="T22" r="T23" b="T24"/>
              <a:pathLst>
                <a:path w="148" h="148">
                  <a:moveTo>
                    <a:pt x="0" y="74"/>
                  </a:moveTo>
                  <a:cubicBezTo>
                    <a:pt x="0" y="34"/>
                    <a:pt x="34" y="0"/>
                    <a:pt x="74" y="0"/>
                  </a:cubicBezTo>
                  <a:cubicBezTo>
                    <a:pt x="115" y="0"/>
                    <a:pt x="148" y="34"/>
                    <a:pt x="148" y="74"/>
                  </a:cubicBezTo>
                  <a:cubicBezTo>
                    <a:pt x="148" y="115"/>
                    <a:pt x="115" y="148"/>
                    <a:pt x="74" y="148"/>
                  </a:cubicBezTo>
                  <a:lnTo>
                    <a:pt x="74" y="74"/>
                  </a:lnTo>
                  <a:cubicBezTo>
                    <a:pt x="74" y="95"/>
                    <a:pt x="58" y="111"/>
                    <a:pt x="37" y="111"/>
                  </a:cubicBezTo>
                  <a:cubicBezTo>
                    <a:pt x="17" y="111"/>
                    <a:pt x="0" y="95"/>
                    <a:pt x="0" y="74"/>
                  </a:cubicBezTo>
                </a:path>
              </a:pathLst>
            </a:custGeom>
            <a:solidFill>
              <a:srgbClr val="CDA47B"/>
            </a:solidFill>
            <a:ln w="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622" name="Freeform 7"/>
            <xdr:cNvSpPr>
              <a:spLocks/>
            </xdr:cNvSpPr>
          </xdr:nvSpPr>
          <xdr:spPr bwMode="auto">
            <a:xfrm>
              <a:off x="21" y="16"/>
              <a:ext cx="662" cy="74"/>
            </a:xfrm>
            <a:custGeom>
              <a:avLst/>
              <a:gdLst>
                <a:gd name="T0" fmla="*/ 0 w 9856"/>
                <a:gd name="T1" fmla="*/ 0 h 1184"/>
                <a:gd name="T2" fmla="*/ 0 w 9856"/>
                <a:gd name="T3" fmla="*/ 0 h 1184"/>
                <a:gd name="T4" fmla="*/ 0 w 9856"/>
                <a:gd name="T5" fmla="*/ 0 h 1184"/>
                <a:gd name="T6" fmla="*/ 0 w 9856"/>
                <a:gd name="T7" fmla="*/ 0 h 1184"/>
                <a:gd name="T8" fmla="*/ 0 w 9856"/>
                <a:gd name="T9" fmla="*/ 0 h 1184"/>
                <a:gd name="T10" fmla="*/ 0 w 9856"/>
                <a:gd name="T11" fmla="*/ 0 h 1184"/>
                <a:gd name="T12" fmla="*/ 0 w 9856"/>
                <a:gd name="T13" fmla="*/ 0 h 1184"/>
                <a:gd name="T14" fmla="*/ 0 w 9856"/>
                <a:gd name="T15" fmla="*/ 0 h 1184"/>
                <a:gd name="T16" fmla="*/ 0 w 9856"/>
                <a:gd name="T17" fmla="*/ 0 h 1184"/>
                <a:gd name="T18" fmla="*/ 0 w 9856"/>
                <a:gd name="T19" fmla="*/ 0 h 1184"/>
                <a:gd name="T20" fmla="*/ 0 w 9856"/>
                <a:gd name="T21" fmla="*/ 0 h 1184"/>
                <a:gd name="T22" fmla="*/ 0 w 9856"/>
                <a:gd name="T23" fmla="*/ 0 h 1184"/>
                <a:gd name="T24" fmla="*/ 0 w 9856"/>
                <a:gd name="T25" fmla="*/ 0 h 1184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w 9856"/>
                <a:gd name="T40" fmla="*/ 0 h 1184"/>
                <a:gd name="T41" fmla="*/ 9856 w 9856"/>
                <a:gd name="T42" fmla="*/ 1184 h 1184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T39" t="T40" r="T41" b="T42"/>
              <a:pathLst>
                <a:path w="9856" h="1184">
                  <a:moveTo>
                    <a:pt x="0" y="222"/>
                  </a:moveTo>
                  <a:cubicBezTo>
                    <a:pt x="0" y="182"/>
                    <a:pt x="34" y="148"/>
                    <a:pt x="74" y="148"/>
                  </a:cubicBezTo>
                  <a:lnTo>
                    <a:pt x="9708" y="148"/>
                  </a:lnTo>
                  <a:lnTo>
                    <a:pt x="9708" y="74"/>
                  </a:lnTo>
                  <a:cubicBezTo>
                    <a:pt x="9708" y="34"/>
                    <a:pt x="9742" y="0"/>
                    <a:pt x="9782" y="0"/>
                  </a:cubicBezTo>
                  <a:cubicBezTo>
                    <a:pt x="9823" y="0"/>
                    <a:pt x="9856" y="34"/>
                    <a:pt x="9856" y="74"/>
                  </a:cubicBezTo>
                  <a:lnTo>
                    <a:pt x="9856" y="962"/>
                  </a:lnTo>
                  <a:cubicBezTo>
                    <a:pt x="9856" y="1003"/>
                    <a:pt x="9823" y="1036"/>
                    <a:pt x="9782" y="1036"/>
                  </a:cubicBezTo>
                  <a:lnTo>
                    <a:pt x="148" y="1036"/>
                  </a:lnTo>
                  <a:lnTo>
                    <a:pt x="148" y="1110"/>
                  </a:lnTo>
                  <a:cubicBezTo>
                    <a:pt x="148" y="1151"/>
                    <a:pt x="115" y="1184"/>
                    <a:pt x="74" y="1184"/>
                  </a:cubicBezTo>
                  <a:cubicBezTo>
                    <a:pt x="34" y="1184"/>
                    <a:pt x="0" y="1151"/>
                    <a:pt x="0" y="1110"/>
                  </a:cubicBezTo>
                  <a:lnTo>
                    <a:pt x="0" y="222"/>
                  </a:lnTo>
                  <a:close/>
                </a:path>
              </a:pathLst>
            </a:custGeom>
            <a:noFill/>
            <a:ln w="9525" cap="rnd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623" name="Freeform 8"/>
            <xdr:cNvSpPr>
              <a:spLocks/>
            </xdr:cNvSpPr>
          </xdr:nvSpPr>
          <xdr:spPr bwMode="auto">
            <a:xfrm>
              <a:off x="21" y="27"/>
              <a:ext cx="9" cy="7"/>
            </a:xfrm>
            <a:custGeom>
              <a:avLst/>
              <a:gdLst>
                <a:gd name="T0" fmla="*/ 0 w 148"/>
                <a:gd name="T1" fmla="*/ 0 h 111"/>
                <a:gd name="T2" fmla="*/ 0 w 148"/>
                <a:gd name="T3" fmla="*/ 0 h 111"/>
                <a:gd name="T4" fmla="*/ 0 w 148"/>
                <a:gd name="T5" fmla="*/ 0 h 111"/>
                <a:gd name="T6" fmla="*/ 0 w 148"/>
                <a:gd name="T7" fmla="*/ 0 h 111"/>
                <a:gd name="T8" fmla="*/ 0 w 148"/>
                <a:gd name="T9" fmla="*/ 0 h 111"/>
                <a:gd name="T10" fmla="*/ 0 w 148"/>
                <a:gd name="T11" fmla="*/ 0 h 111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w 148"/>
                <a:gd name="T19" fmla="*/ 0 h 111"/>
                <a:gd name="T20" fmla="*/ 148 w 148"/>
                <a:gd name="T21" fmla="*/ 111 h 111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148" h="111">
                  <a:moveTo>
                    <a:pt x="0" y="37"/>
                  </a:moveTo>
                  <a:cubicBezTo>
                    <a:pt x="0" y="78"/>
                    <a:pt x="34" y="111"/>
                    <a:pt x="74" y="111"/>
                  </a:cubicBezTo>
                  <a:cubicBezTo>
                    <a:pt x="115" y="111"/>
                    <a:pt x="148" y="78"/>
                    <a:pt x="148" y="37"/>
                  </a:cubicBezTo>
                  <a:cubicBezTo>
                    <a:pt x="148" y="17"/>
                    <a:pt x="132" y="0"/>
                    <a:pt x="111" y="0"/>
                  </a:cubicBezTo>
                  <a:cubicBezTo>
                    <a:pt x="91" y="0"/>
                    <a:pt x="74" y="17"/>
                    <a:pt x="74" y="37"/>
                  </a:cubicBezTo>
                  <a:lnTo>
                    <a:pt x="74" y="111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624" name="Line 9"/>
            <xdr:cNvSpPr>
              <a:spLocks noChangeShapeType="1"/>
            </xdr:cNvSpPr>
          </xdr:nvSpPr>
          <xdr:spPr bwMode="auto">
            <a:xfrm>
              <a:off x="30" y="29"/>
              <a:ext cx="1" cy="51"/>
            </a:xfrm>
            <a:prstGeom prst="line">
              <a:avLst/>
            </a:prstGeom>
            <a:noFill/>
            <a:ln w="9525" cap="rnd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625" name="Freeform 10"/>
            <xdr:cNvSpPr>
              <a:spLocks/>
            </xdr:cNvSpPr>
          </xdr:nvSpPr>
          <xdr:spPr bwMode="auto">
            <a:xfrm>
              <a:off x="673" y="20"/>
              <a:ext cx="10" cy="5"/>
            </a:xfrm>
            <a:custGeom>
              <a:avLst/>
              <a:gdLst>
                <a:gd name="T0" fmla="*/ 0 w 148"/>
                <a:gd name="T1" fmla="*/ 0 h 74"/>
                <a:gd name="T2" fmla="*/ 0 w 148"/>
                <a:gd name="T3" fmla="*/ 0 h 74"/>
                <a:gd name="T4" fmla="*/ 0 w 148"/>
                <a:gd name="T5" fmla="*/ 0 h 74"/>
                <a:gd name="T6" fmla="*/ 0 60000 65536"/>
                <a:gd name="T7" fmla="*/ 0 60000 65536"/>
                <a:gd name="T8" fmla="*/ 0 60000 65536"/>
                <a:gd name="T9" fmla="*/ 0 w 148"/>
                <a:gd name="T10" fmla="*/ 0 h 74"/>
                <a:gd name="T11" fmla="*/ 148 w 148"/>
                <a:gd name="T12" fmla="*/ 74 h 7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48" h="74">
                  <a:moveTo>
                    <a:pt x="148" y="0"/>
                  </a:moveTo>
                  <a:cubicBezTo>
                    <a:pt x="148" y="41"/>
                    <a:pt x="115" y="74"/>
                    <a:pt x="74" y="74"/>
                  </a:cubicBezTo>
                  <a:lnTo>
                    <a:pt x="0" y="74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626" name="Freeform 11"/>
            <xdr:cNvSpPr>
              <a:spLocks/>
            </xdr:cNvSpPr>
          </xdr:nvSpPr>
          <xdr:spPr bwMode="auto">
            <a:xfrm>
              <a:off x="673" y="20"/>
              <a:ext cx="5" cy="5"/>
            </a:xfrm>
            <a:custGeom>
              <a:avLst/>
              <a:gdLst>
                <a:gd name="T0" fmla="*/ 0 w 74"/>
                <a:gd name="T1" fmla="*/ 0 h 74"/>
                <a:gd name="T2" fmla="*/ 0 w 74"/>
                <a:gd name="T3" fmla="*/ 0 h 74"/>
                <a:gd name="T4" fmla="*/ 0 w 74"/>
                <a:gd name="T5" fmla="*/ 0 h 74"/>
                <a:gd name="T6" fmla="*/ 0 w 74"/>
                <a:gd name="T7" fmla="*/ 0 h 74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74"/>
                <a:gd name="T13" fmla="*/ 0 h 74"/>
                <a:gd name="T14" fmla="*/ 74 w 74"/>
                <a:gd name="T15" fmla="*/ 74 h 74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74" h="74">
                  <a:moveTo>
                    <a:pt x="0" y="0"/>
                  </a:moveTo>
                  <a:cubicBezTo>
                    <a:pt x="0" y="21"/>
                    <a:pt x="17" y="37"/>
                    <a:pt x="37" y="37"/>
                  </a:cubicBezTo>
                  <a:cubicBezTo>
                    <a:pt x="58" y="37"/>
                    <a:pt x="74" y="21"/>
                    <a:pt x="74" y="0"/>
                  </a:cubicBezTo>
                  <a:lnTo>
                    <a:pt x="74" y="74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14348" name="Rectangle 12"/>
          <xdr:cNvSpPr>
            <a:spLocks noChangeArrowheads="1"/>
          </xdr:cNvSpPr>
        </xdr:nvSpPr>
        <xdr:spPr bwMode="auto">
          <a:xfrm>
            <a:off x="73" y="32"/>
            <a:ext cx="541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2400" b="0" i="0" u="none" strike="noStrike" baseline="0">
                <a:solidFill>
                  <a:srgbClr val="000000"/>
                </a:solidFill>
                <a:latin typeface="TT-JTCナミキPOP-U"/>
              </a:rPr>
              <a:t>福岡県ヒノキ人工林間伐シミュレーション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ware/temp/groupware-1396-7-11775559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ware/temp/&#25285;&#24403;&#26989;&#21209;/&#30476;&#21942;&#26519;/&#32076;&#21942;&#35336;&#30011;&#32232;&#25104;/&#30476;&#32076;&#21942;&#32232;&#25104;&#35336;&#3001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プロットデータ"/>
      <sheetName val="Graph"/>
      <sheetName val="ﾋﾉｷ因子"/>
      <sheetName val="GRAPH-DATA"/>
    </sheetNames>
    <sheetDataSet>
      <sheetData sheetId="0">
        <row r="61">
          <cell r="N61">
            <v>12</v>
          </cell>
        </row>
      </sheetData>
      <sheetData sheetId="1" refreshError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看守人用"/>
      <sheetName val="看守人"/>
      <sheetName val="調査概要"/>
      <sheetName val="調査内訳"/>
      <sheetName val="野帳"/>
      <sheetName val="4１以上"/>
      <sheetName val="施行履歴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B73"/>
  <sheetViews>
    <sheetView showGridLines="0" showZeros="0" tabSelected="1" zoomScaleNormal="100" workbookViewId="0">
      <selection activeCell="M37" sqref="M37"/>
    </sheetView>
  </sheetViews>
  <sheetFormatPr defaultRowHeight="13.5"/>
  <cols>
    <col min="1" max="1" width="1.375" style="134" customWidth="1"/>
    <col min="2" max="3" width="9" style="134"/>
    <col min="4" max="4" width="11.125" style="134" customWidth="1"/>
    <col min="5" max="5" width="1.625" style="134" customWidth="1"/>
    <col min="6" max="6" width="3.875" style="134" customWidth="1"/>
    <col min="7" max="26" width="6.125" style="134" customWidth="1"/>
    <col min="27" max="16384" width="9" style="134"/>
  </cols>
  <sheetData>
    <row r="1" spans="2:28" ht="6.75" customHeight="1" thickBot="1"/>
    <row r="2" spans="2:28" ht="18.75" thickTop="1" thickBot="1">
      <c r="E2" s="180"/>
      <c r="G2" s="288" t="s">
        <v>123</v>
      </c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90"/>
    </row>
    <row r="3" spans="2:28" ht="13.5" customHeight="1" thickTop="1">
      <c r="E3" s="180"/>
      <c r="S3" s="232" t="s">
        <v>124</v>
      </c>
    </row>
    <row r="4" spans="2:28" ht="13.5" customHeight="1" thickBot="1">
      <c r="B4" s="167" t="s">
        <v>84</v>
      </c>
      <c r="C4" s="167"/>
      <c r="D4" s="167"/>
      <c r="E4" s="180"/>
      <c r="F4" s="153" t="s">
        <v>83</v>
      </c>
    </row>
    <row r="5" spans="2:28" ht="13.5" customHeight="1" thickBot="1">
      <c r="B5" s="195"/>
      <c r="C5" s="167" t="s">
        <v>103</v>
      </c>
      <c r="D5" s="167"/>
      <c r="E5" s="180"/>
      <c r="G5" s="282" t="s">
        <v>86</v>
      </c>
      <c r="H5" s="282"/>
      <c r="I5" s="282"/>
      <c r="J5" s="282"/>
      <c r="K5" s="282"/>
      <c r="L5" s="136" t="s">
        <v>87</v>
      </c>
      <c r="M5" s="136" t="s">
        <v>88</v>
      </c>
      <c r="N5" s="136" t="s">
        <v>89</v>
      </c>
      <c r="O5" s="170" t="s">
        <v>90</v>
      </c>
    </row>
    <row r="6" spans="2:28" ht="13.5" customHeight="1">
      <c r="B6" s="167"/>
      <c r="C6" s="167"/>
      <c r="D6" s="167"/>
      <c r="E6" s="180"/>
      <c r="G6" s="283" t="s">
        <v>92</v>
      </c>
      <c r="H6" s="284"/>
      <c r="I6" s="284"/>
      <c r="J6" s="284"/>
      <c r="K6" s="285"/>
      <c r="L6" s="219">
        <v>102</v>
      </c>
      <c r="M6" s="219">
        <v>33</v>
      </c>
      <c r="N6" s="219">
        <v>2</v>
      </c>
      <c r="O6" s="219">
        <v>0.85</v>
      </c>
    </row>
    <row r="7" spans="2:28" ht="13.5" customHeight="1">
      <c r="B7" s="167"/>
      <c r="C7" s="167"/>
      <c r="D7" s="167"/>
      <c r="E7" s="180"/>
    </row>
    <row r="8" spans="2:28" ht="14.25" thickBot="1">
      <c r="B8" s="167" t="s">
        <v>104</v>
      </c>
      <c r="C8" s="167"/>
      <c r="D8" s="196"/>
      <c r="E8" s="160"/>
      <c r="F8" s="153" t="s">
        <v>81</v>
      </c>
    </row>
    <row r="9" spans="2:28" ht="14.25" thickBot="1">
      <c r="B9" s="197" t="s">
        <v>135</v>
      </c>
      <c r="C9" s="198"/>
      <c r="D9" s="167" t="s">
        <v>103</v>
      </c>
      <c r="E9" s="160"/>
      <c r="G9" s="165" t="s">
        <v>36</v>
      </c>
      <c r="H9" s="277" t="s">
        <v>126</v>
      </c>
      <c r="I9" s="166" t="s">
        <v>4</v>
      </c>
      <c r="J9" s="163" t="s">
        <v>9</v>
      </c>
      <c r="K9" s="136" t="s">
        <v>39</v>
      </c>
      <c r="L9" s="136" t="s">
        <v>30</v>
      </c>
      <c r="M9" s="158" t="s">
        <v>1</v>
      </c>
      <c r="N9" s="231" t="s">
        <v>76</v>
      </c>
    </row>
    <row r="10" spans="2:28" ht="14.25" thickBot="1">
      <c r="B10" s="167" t="s">
        <v>61</v>
      </c>
      <c r="C10" s="167" t="s">
        <v>62</v>
      </c>
      <c r="D10" s="199"/>
      <c r="E10" s="160"/>
      <c r="G10" s="216">
        <v>36</v>
      </c>
      <c r="H10" s="217">
        <v>1600</v>
      </c>
      <c r="I10" s="218">
        <v>14</v>
      </c>
      <c r="J10" s="164">
        <f>IF(G10="","",'（計算用）'!F7)</f>
        <v>329.6165611030911</v>
      </c>
      <c r="K10" s="138">
        <f>IF(G10="","",'（計算用）'!J7)</f>
        <v>18.806540866838034</v>
      </c>
      <c r="L10" s="139">
        <f>IF(G10="",0,'（計算用）'!E7)</f>
        <v>0.8</v>
      </c>
      <c r="M10" s="159">
        <f>'（計算用）'!E6</f>
        <v>14.7</v>
      </c>
      <c r="N10" s="231" t="s">
        <v>78</v>
      </c>
    </row>
    <row r="11" spans="2:28">
      <c r="B11" s="167" t="s">
        <v>136</v>
      </c>
      <c r="C11" s="297" t="s">
        <v>106</v>
      </c>
      <c r="D11" s="298"/>
      <c r="E11" s="160"/>
      <c r="G11" s="155"/>
      <c r="H11" s="156" t="s">
        <v>57</v>
      </c>
      <c r="I11" s="156" t="s">
        <v>58</v>
      </c>
      <c r="J11" s="156" t="s">
        <v>59</v>
      </c>
      <c r="K11" s="156" t="s">
        <v>60</v>
      </c>
      <c r="L11" s="157" t="s">
        <v>64</v>
      </c>
      <c r="M11" s="156" t="s">
        <v>58</v>
      </c>
      <c r="N11" s="231" t="s">
        <v>77</v>
      </c>
    </row>
    <row r="12" spans="2:28">
      <c r="B12" s="167"/>
      <c r="C12" s="297"/>
      <c r="D12" s="298"/>
      <c r="E12" s="162"/>
      <c r="N12" s="231" t="s">
        <v>72</v>
      </c>
      <c r="Q12" s="173"/>
    </row>
    <row r="13" spans="2:28">
      <c r="B13" s="167" t="s">
        <v>63</v>
      </c>
      <c r="C13" s="299" t="s">
        <v>113</v>
      </c>
      <c r="D13" s="299"/>
      <c r="E13" s="162"/>
      <c r="F13" s="153" t="s">
        <v>82</v>
      </c>
    </row>
    <row r="14" spans="2:28" ht="23.25" customHeight="1" thickBot="1">
      <c r="B14" s="167"/>
      <c r="C14" s="299"/>
      <c r="D14" s="299"/>
      <c r="E14" s="161"/>
      <c r="G14" s="154" t="s">
        <v>42</v>
      </c>
      <c r="M14" s="154" t="s">
        <v>116</v>
      </c>
      <c r="S14" s="154" t="s">
        <v>43</v>
      </c>
    </row>
    <row r="15" spans="2:28">
      <c r="B15" s="167" t="s">
        <v>105</v>
      </c>
      <c r="C15" s="167"/>
      <c r="D15" s="196"/>
      <c r="E15" s="161"/>
      <c r="G15" s="165" t="s">
        <v>36</v>
      </c>
      <c r="H15" s="215" t="s">
        <v>38</v>
      </c>
      <c r="I15" s="203" t="s">
        <v>73</v>
      </c>
      <c r="M15" s="165" t="s">
        <v>36</v>
      </c>
      <c r="N15" s="215" t="s">
        <v>38</v>
      </c>
      <c r="O15" s="203" t="s">
        <v>73</v>
      </c>
      <c r="S15" s="165" t="s">
        <v>36</v>
      </c>
      <c r="T15" s="215" t="s">
        <v>38</v>
      </c>
      <c r="U15" s="203" t="s">
        <v>73</v>
      </c>
    </row>
    <row r="16" spans="2:28" ht="14.25" thickBot="1">
      <c r="B16" s="200" t="s">
        <v>36</v>
      </c>
      <c r="C16" s="201" t="s">
        <v>38</v>
      </c>
      <c r="D16" s="196" t="s">
        <v>103</v>
      </c>
      <c r="E16" s="160"/>
      <c r="G16" s="216">
        <v>36</v>
      </c>
      <c r="H16" s="218">
        <v>25</v>
      </c>
      <c r="I16" s="204">
        <f>IF(H16="","",(I19-I22)/I19)</f>
        <v>9.8042110838852628E-2</v>
      </c>
      <c r="M16" s="216">
        <v>48</v>
      </c>
      <c r="N16" s="218">
        <v>20</v>
      </c>
      <c r="O16" s="204">
        <f>IF(N16="","",(O19-O22)/O19)</f>
        <v>7.4798004891346664E-2</v>
      </c>
      <c r="S16" s="216">
        <v>60</v>
      </c>
      <c r="T16" s="218">
        <v>20</v>
      </c>
      <c r="U16" s="204">
        <f>IF(T16="","",(U19-U22)/U19)</f>
        <v>7.3516901111765676E-2</v>
      </c>
      <c r="AB16" s="134">
        <f>MAX(AB18:AB25)</f>
        <v>90</v>
      </c>
    </row>
    <row r="17" spans="2:28">
      <c r="B17" s="223" t="s">
        <v>74</v>
      </c>
      <c r="C17" s="224"/>
      <c r="D17" s="224"/>
      <c r="E17" s="160"/>
      <c r="G17" s="134" t="s">
        <v>40</v>
      </c>
      <c r="M17" s="134" t="s">
        <v>40</v>
      </c>
      <c r="S17" s="134" t="s">
        <v>40</v>
      </c>
      <c r="AB17" s="171" t="s">
        <v>36</v>
      </c>
    </row>
    <row r="18" spans="2:28">
      <c r="B18" s="223" t="s">
        <v>117</v>
      </c>
      <c r="C18" s="224"/>
      <c r="D18" s="224"/>
      <c r="E18" s="160"/>
      <c r="G18" s="136" t="s">
        <v>37</v>
      </c>
      <c r="H18" s="136" t="s">
        <v>4</v>
      </c>
      <c r="I18" s="136" t="s">
        <v>9</v>
      </c>
      <c r="J18" s="136" t="s">
        <v>39</v>
      </c>
      <c r="K18" s="136" t="s">
        <v>30</v>
      </c>
      <c r="M18" s="136" t="s">
        <v>37</v>
      </c>
      <c r="N18" s="136" t="s">
        <v>4</v>
      </c>
      <c r="O18" s="136" t="s">
        <v>9</v>
      </c>
      <c r="P18" s="136" t="s">
        <v>39</v>
      </c>
      <c r="Q18" s="136" t="s">
        <v>30</v>
      </c>
      <c r="S18" s="136" t="s">
        <v>37</v>
      </c>
      <c r="T18" s="136" t="s">
        <v>4</v>
      </c>
      <c r="U18" s="136" t="s">
        <v>9</v>
      </c>
      <c r="V18" s="136" t="s">
        <v>39</v>
      </c>
      <c r="W18" s="136" t="s">
        <v>30</v>
      </c>
      <c r="AB18" s="134">
        <f>IF(G16="","",G16)</f>
        <v>36</v>
      </c>
    </row>
    <row r="19" spans="2:28">
      <c r="B19" s="223" t="s">
        <v>68</v>
      </c>
      <c r="C19" s="223"/>
      <c r="D19" s="225"/>
      <c r="E19" s="160"/>
      <c r="G19" s="140">
        <f>IF(G16="","",VLOOKUP(G16,'（計算用）'!A9:B99,2))</f>
        <v>1600</v>
      </c>
      <c r="H19" s="136">
        <f>IF(G16="","",VLOOKUP(G16,'（計算用）'!A9:C99,3))</f>
        <v>14</v>
      </c>
      <c r="I19" s="147">
        <f>IF(G16="","",VLOOKUP(G16,'（計算用）'!A9:F99,6))</f>
        <v>329.6165611030911</v>
      </c>
      <c r="J19" s="138">
        <f>IF(G16="","",VLOOKUP(G16,'（計算用）'!A9:J99,10))</f>
        <v>18.806540866838034</v>
      </c>
      <c r="K19" s="136">
        <f>IF(G16="",0,VLOOKUP(G16,'（計算用）'!A9:E99,5))</f>
        <v>0.8</v>
      </c>
      <c r="M19" s="140">
        <f>IF(M16="","",VLOOKUP(M16,'（計算用）'!K9:L99,2))</f>
        <v>1200</v>
      </c>
      <c r="N19" s="136">
        <f>IF(M16="","",VLOOKUP(M16,'（計算用）'!A9:C99,3))</f>
        <v>16.2</v>
      </c>
      <c r="O19" s="147">
        <f>IF(M16="","",VLOOKUP(M16,'（計算用）'!K9:O99,5))</f>
        <v>394.65337456289058</v>
      </c>
      <c r="P19" s="138">
        <f>IF(M16="","",VLOOKUP(M16,'（計算用）'!K9:S99,9))</f>
        <v>22.238335055573145</v>
      </c>
      <c r="Q19" s="136">
        <f>IF(M16="",0,VLOOKUP(M16,'（計算用）'!K9:N99,4))</f>
        <v>0.81</v>
      </c>
      <c r="S19" s="140">
        <f>IF(S16="","",VLOOKUP(S16,'（計算用）'!T9:U99,2))</f>
        <v>960</v>
      </c>
      <c r="T19" s="138">
        <f>IF(S16="","",VLOOKUP(S16,'（計算用）'!A9:C99,3))</f>
        <v>18.3</v>
      </c>
      <c r="U19" s="147">
        <f>IF(S16="","",VLOOKUP(S16,'（計算用）'!T9:X99,5))</f>
        <v>461.19973726355897</v>
      </c>
      <c r="V19" s="138">
        <f>IF(S16="","",VLOOKUP(S16,'（計算用）'!T9:AB99,9))</f>
        <v>25.537135287969996</v>
      </c>
      <c r="W19" s="136">
        <f>IF(S16="",0,VLOOKUP(S16,'（計算用）'!T9:W99,4))</f>
        <v>0.81</v>
      </c>
      <c r="AB19" s="134">
        <f>IF(M16="","",M16)</f>
        <v>48</v>
      </c>
    </row>
    <row r="20" spans="2:28">
      <c r="B20" s="226" t="s">
        <v>65</v>
      </c>
      <c r="C20" s="227"/>
      <c r="D20" s="186"/>
      <c r="E20" s="160"/>
      <c r="G20" s="146" t="s">
        <v>41</v>
      </c>
      <c r="H20" s="141"/>
      <c r="I20" s="141"/>
      <c r="J20" s="141"/>
      <c r="K20" s="141"/>
      <c r="M20" s="146" t="s">
        <v>41</v>
      </c>
      <c r="N20" s="141"/>
      <c r="O20" s="141"/>
      <c r="P20" s="141"/>
      <c r="Q20" s="141"/>
      <c r="S20" s="146" t="s">
        <v>41</v>
      </c>
      <c r="T20" s="141"/>
      <c r="U20" s="141"/>
      <c r="V20" s="141"/>
      <c r="W20" s="141"/>
      <c r="AB20" s="134">
        <f>IF(S16="","",S16)</f>
        <v>60</v>
      </c>
    </row>
    <row r="21" spans="2:28">
      <c r="B21" s="228" t="s">
        <v>66</v>
      </c>
      <c r="C21" s="229"/>
      <c r="D21" s="230"/>
      <c r="E21" s="160"/>
      <c r="G21" s="136" t="s">
        <v>37</v>
      </c>
      <c r="H21" s="136" t="s">
        <v>4</v>
      </c>
      <c r="I21" s="136" t="s">
        <v>9</v>
      </c>
      <c r="J21" s="136" t="s">
        <v>39</v>
      </c>
      <c r="K21" s="136" t="s">
        <v>30</v>
      </c>
      <c r="M21" s="136" t="s">
        <v>37</v>
      </c>
      <c r="N21" s="136" t="s">
        <v>4</v>
      </c>
      <c r="O21" s="136" t="s">
        <v>9</v>
      </c>
      <c r="P21" s="136" t="s">
        <v>39</v>
      </c>
      <c r="Q21" s="136" t="s">
        <v>30</v>
      </c>
      <c r="S21" s="136" t="s">
        <v>37</v>
      </c>
      <c r="T21" s="136" t="s">
        <v>4</v>
      </c>
      <c r="U21" s="136" t="s">
        <v>9</v>
      </c>
      <c r="V21" s="136" t="s">
        <v>39</v>
      </c>
      <c r="W21" s="136" t="s">
        <v>30</v>
      </c>
      <c r="AB21" s="134">
        <f>IF(G26="","",G26)</f>
        <v>80</v>
      </c>
    </row>
    <row r="22" spans="2:28">
      <c r="B22" s="167" t="s">
        <v>67</v>
      </c>
      <c r="C22" s="168"/>
      <c r="D22" s="150"/>
      <c r="E22" s="160"/>
      <c r="G22" s="137">
        <f>IF(H16="","",'（計算用）'!L7)</f>
        <v>1200</v>
      </c>
      <c r="H22" s="136">
        <f>IF(H16="","",'（計算用）'!M7)</f>
        <v>14</v>
      </c>
      <c r="I22" s="169">
        <f>IF(H16="","",'（計算用）'!O7)</f>
        <v>297.30025768510041</v>
      </c>
      <c r="J22" s="138">
        <f>IF(H16="","",'（計算用）'!S7)</f>
        <v>20.689692878293528</v>
      </c>
      <c r="K22" s="136">
        <f>IF(H16="",0,'（計算用）'!N7)</f>
        <v>0.73</v>
      </c>
      <c r="M22" s="137">
        <f>IF(N16="","",'（計算用）'!U7)</f>
        <v>960</v>
      </c>
      <c r="N22" s="136">
        <f>IF(N16="","",'（計算用）'!V7)</f>
        <v>16.2</v>
      </c>
      <c r="O22" s="148">
        <f>IF(N16="","",'（計算用）'!X7)</f>
        <v>365.13408952194902</v>
      </c>
      <c r="P22" s="138">
        <f>IF(N16="","",'（計算用）'!AB7)</f>
        <v>24.08739036615685</v>
      </c>
      <c r="Q22" s="136">
        <f>IF(N16="",0,'（計算用）'!W7)</f>
        <v>0.75</v>
      </c>
      <c r="S22" s="137">
        <f>IF(T16="","",'（計算用）'!AD7)</f>
        <v>768</v>
      </c>
      <c r="T22" s="138">
        <f>IF(T16="","",'（計算用）'!AE7)</f>
        <v>18.3</v>
      </c>
      <c r="U22" s="149">
        <f>IF(T16="","",'（計算用）'!AG7)</f>
        <v>427.29376178638159</v>
      </c>
      <c r="V22" s="138">
        <f>IF(T16="","",'（計算用）'!AK7)</f>
        <v>27.660494667339918</v>
      </c>
      <c r="W22" s="136">
        <f>IF(T16="",0,'（計算用）'!AF7)</f>
        <v>0.75</v>
      </c>
      <c r="AB22" s="134">
        <f>IF(M26="","",M26)</f>
        <v>90</v>
      </c>
    </row>
    <row r="23" spans="2:28" ht="14.25" thickBot="1">
      <c r="B23" s="202" t="s">
        <v>85</v>
      </c>
      <c r="C23" s="167"/>
      <c r="D23" s="167"/>
      <c r="E23" s="160"/>
      <c r="AB23" s="134" t="str">
        <f>IF(S26="","",S26)</f>
        <v/>
      </c>
    </row>
    <row r="24" spans="2:28" ht="23.25" customHeight="1" thickBot="1">
      <c r="B24" s="294" t="s">
        <v>102</v>
      </c>
      <c r="C24" s="295"/>
      <c r="D24" s="296"/>
      <c r="E24" s="160"/>
      <c r="G24" s="154" t="s">
        <v>44</v>
      </c>
      <c r="M24" s="154" t="s">
        <v>45</v>
      </c>
      <c r="S24" s="154" t="s">
        <v>46</v>
      </c>
      <c r="AB24" s="134" t="str">
        <f>IF(G36="","",G36)</f>
        <v/>
      </c>
    </row>
    <row r="25" spans="2:28">
      <c r="B25" s="134" t="s">
        <v>114</v>
      </c>
      <c r="E25" s="160"/>
      <c r="G25" s="165" t="s">
        <v>36</v>
      </c>
      <c r="H25" s="215" t="s">
        <v>38</v>
      </c>
      <c r="I25" s="203" t="s">
        <v>73</v>
      </c>
      <c r="M25" s="165" t="s">
        <v>36</v>
      </c>
      <c r="N25" s="215" t="s">
        <v>38</v>
      </c>
      <c r="O25" s="203" t="s">
        <v>73</v>
      </c>
      <c r="S25" s="165" t="s">
        <v>36</v>
      </c>
      <c r="T25" s="215" t="s">
        <v>38</v>
      </c>
      <c r="U25" s="203" t="s">
        <v>73</v>
      </c>
      <c r="AB25" s="134" t="str">
        <f>IF(M37="","",M37)</f>
        <v/>
      </c>
    </row>
    <row r="26" spans="2:28" ht="14.25" thickBot="1">
      <c r="E26" s="160"/>
      <c r="G26" s="216">
        <v>80</v>
      </c>
      <c r="H26" s="218">
        <v>20</v>
      </c>
      <c r="I26" s="204">
        <f>IF(H26="","",(I29-I32)/I29)</f>
        <v>6.8563185725888057E-2</v>
      </c>
      <c r="M26" s="216">
        <v>90</v>
      </c>
      <c r="N26" s="218"/>
      <c r="O26" s="204" t="str">
        <f>IF(N26="","",(O29-O32)/O29)</f>
        <v/>
      </c>
      <c r="S26" s="216"/>
      <c r="T26" s="218"/>
      <c r="U26" s="204" t="str">
        <f>IF(T26="","",(U29-U32)/U29)</f>
        <v/>
      </c>
    </row>
    <row r="27" spans="2:28">
      <c r="E27" s="160"/>
      <c r="G27" s="134" t="s">
        <v>40</v>
      </c>
      <c r="M27" s="134" t="s">
        <v>40</v>
      </c>
      <c r="S27" s="134" t="s">
        <v>40</v>
      </c>
    </row>
    <row r="28" spans="2:28">
      <c r="E28" s="160"/>
      <c r="G28" s="136" t="s">
        <v>37</v>
      </c>
      <c r="H28" s="136" t="s">
        <v>4</v>
      </c>
      <c r="I28" s="136" t="s">
        <v>9</v>
      </c>
      <c r="J28" s="136" t="s">
        <v>39</v>
      </c>
      <c r="K28" s="136" t="s">
        <v>30</v>
      </c>
      <c r="M28" s="136" t="s">
        <v>37</v>
      </c>
      <c r="N28" s="136" t="s">
        <v>4</v>
      </c>
      <c r="O28" s="136" t="s">
        <v>9</v>
      </c>
      <c r="P28" s="136" t="s">
        <v>39</v>
      </c>
      <c r="Q28" s="136" t="s">
        <v>30</v>
      </c>
      <c r="S28" s="136" t="s">
        <v>37</v>
      </c>
      <c r="T28" s="136" t="s">
        <v>4</v>
      </c>
      <c r="U28" s="136" t="s">
        <v>9</v>
      </c>
      <c r="V28" s="136" t="s">
        <v>39</v>
      </c>
      <c r="W28" s="136" t="s">
        <v>30</v>
      </c>
    </row>
    <row r="29" spans="2:28">
      <c r="D29" s="152"/>
      <c r="E29" s="160"/>
      <c r="G29" s="140">
        <f>IF(G26="","",VLOOKUP(G26,'（計算用）'!AC9:AD99,2))</f>
        <v>768</v>
      </c>
      <c r="H29" s="138">
        <f>IF(G26="","",VLOOKUP(G26,'（計算用）'!A9:C99,3))</f>
        <v>21.5</v>
      </c>
      <c r="I29" s="147">
        <f>IF(G26="","",VLOOKUP(G26,'（計算用）'!AC9:AG99,5))</f>
        <v>578.99969607317837</v>
      </c>
      <c r="J29" s="138">
        <f>IF(G26="","",VLOOKUP(G26,'（計算用）'!AC9:AK99,9))</f>
        <v>29.795586206292008</v>
      </c>
      <c r="K29" s="136">
        <f>IF(G26="",0,VLOOKUP(G26,'（計算用）'!AC9:AF99,4))</f>
        <v>0.84</v>
      </c>
      <c r="M29" s="140">
        <f>IF(M26="","",VLOOKUP(M26,'（計算用）'!AL9:AM99,2))</f>
        <v>614.40000000000009</v>
      </c>
      <c r="N29" s="138">
        <f>IF(M26="","",VLOOKUP(M26,'（計算用）'!A9:C99,3))</f>
        <v>22.9</v>
      </c>
      <c r="O29" s="147">
        <f>IF(M26="","",VLOOKUP(M26,'（計算用）'!AL9:AP99,5))</f>
        <v>607.26351515939098</v>
      </c>
      <c r="P29" s="138">
        <f>IF(M26="","",VLOOKUP(M26,'（計算用）'!AL9:AT99,9))</f>
        <v>33.287517614601612</v>
      </c>
      <c r="Q29" s="136">
        <f>IF(M26="",0,VLOOKUP(M26,'（計算用）'!AL9:AO99,4))</f>
        <v>0.82</v>
      </c>
      <c r="S29" s="140" t="str">
        <f>IF(S26="","",VLOOKUP(S26,'（計算用）'!AU9:AV99,2))</f>
        <v/>
      </c>
      <c r="T29" s="138" t="str">
        <f>IF(S26="","",VLOOKUP(S26,'（計算用）'!A9:C99,3))</f>
        <v/>
      </c>
      <c r="U29" s="147" t="str">
        <f>IF(S26="","",VLOOKUP(S26,'（計算用）'!AU9:AY99,5))</f>
        <v/>
      </c>
      <c r="V29" s="138" t="str">
        <f>IF(S26="","",VLOOKUP(S26,'（計算用）'!AU9:BC99,9))</f>
        <v/>
      </c>
      <c r="W29" s="136">
        <f>IF(S26="",0,VLOOKUP(S26,'（計算用）'!AU9:AX99,4))</f>
        <v>0</v>
      </c>
    </row>
    <row r="30" spans="2:28">
      <c r="D30" s="152"/>
      <c r="E30" s="160"/>
      <c r="G30" s="146" t="s">
        <v>41</v>
      </c>
      <c r="H30" s="141"/>
      <c r="I30" s="141"/>
      <c r="J30" s="141"/>
      <c r="K30" s="141"/>
      <c r="M30" s="146" t="s">
        <v>41</v>
      </c>
      <c r="N30" s="141"/>
      <c r="O30" s="141"/>
      <c r="P30" s="141"/>
      <c r="Q30" s="141"/>
      <c r="S30" s="146" t="s">
        <v>41</v>
      </c>
      <c r="T30" s="141"/>
      <c r="U30" s="141"/>
      <c r="V30" s="141"/>
      <c r="W30" s="141"/>
    </row>
    <row r="31" spans="2:28">
      <c r="E31" s="160"/>
      <c r="G31" s="136" t="s">
        <v>37</v>
      </c>
      <c r="H31" s="136" t="s">
        <v>4</v>
      </c>
      <c r="I31" s="136" t="s">
        <v>9</v>
      </c>
      <c r="J31" s="136" t="s">
        <v>39</v>
      </c>
      <c r="K31" s="136" t="s">
        <v>30</v>
      </c>
      <c r="M31" s="136" t="s">
        <v>37</v>
      </c>
      <c r="N31" s="136" t="s">
        <v>4</v>
      </c>
      <c r="O31" s="136" t="s">
        <v>9</v>
      </c>
      <c r="P31" s="136" t="s">
        <v>39</v>
      </c>
      <c r="Q31" s="136" t="s">
        <v>30</v>
      </c>
      <c r="S31" s="136" t="s">
        <v>37</v>
      </c>
      <c r="T31" s="136" t="s">
        <v>4</v>
      </c>
      <c r="U31" s="136" t="s">
        <v>9</v>
      </c>
      <c r="V31" s="136" t="s">
        <v>39</v>
      </c>
      <c r="W31" s="136" t="s">
        <v>30</v>
      </c>
    </row>
    <row r="32" spans="2:28">
      <c r="E32" s="160"/>
      <c r="G32" s="137">
        <f>IF(H26="","",'（計算用）'!AM7)</f>
        <v>614.40000000000009</v>
      </c>
      <c r="H32" s="138">
        <f>IF(H26="","",'（計算用）'!AN7)</f>
        <v>21.5</v>
      </c>
      <c r="I32" s="149">
        <f>IF(H26="","",'（計算用）'!AP7)</f>
        <v>539.30163237608031</v>
      </c>
      <c r="J32" s="138">
        <f>IF(H26="","",'（計算用）'!AT7)</f>
        <v>32.340116441928622</v>
      </c>
      <c r="K32" s="136">
        <f>IF(H26="",0,'（計算用）'!AO7)</f>
        <v>0.78</v>
      </c>
      <c r="M32" s="137" t="str">
        <f>IF(N26="","",'（計算用）'!AV7)</f>
        <v/>
      </c>
      <c r="N32" s="136" t="str">
        <f>IF(N26="","",'（計算用）'!AW7)</f>
        <v/>
      </c>
      <c r="O32" s="149" t="str">
        <f>IF(N26="","",'（計算用）'!AY7)</f>
        <v/>
      </c>
      <c r="P32" s="138" t="str">
        <f>IF(N26="","",'（計算用）'!BC7)</f>
        <v/>
      </c>
      <c r="Q32" s="136">
        <f>IF(N26="",0,'（計算用）'!AX7)</f>
        <v>0</v>
      </c>
      <c r="S32" s="137" t="str">
        <f>IF(T26="","",'（計算用）'!BE7)</f>
        <v/>
      </c>
      <c r="T32" s="136" t="str">
        <f>IF(T26="","",'（計算用）'!BF7)</f>
        <v/>
      </c>
      <c r="U32" s="149" t="str">
        <f>IF(T26="","",'（計算用）'!BH7)</f>
        <v/>
      </c>
      <c r="V32" s="138" t="str">
        <f>IF(T26="","",'（計算用）'!BL7)</f>
        <v/>
      </c>
      <c r="W32" s="136">
        <f>IF(T26="",0,'（計算用）'!BG7)</f>
        <v>0</v>
      </c>
    </row>
    <row r="33" spans="2:25">
      <c r="D33" s="152"/>
      <c r="E33" s="160"/>
    </row>
    <row r="34" spans="2:25" ht="23.25" customHeight="1" thickBot="1">
      <c r="D34" s="152"/>
      <c r="E34" s="160"/>
      <c r="G34" s="154" t="s">
        <v>47</v>
      </c>
    </row>
    <row r="35" spans="2:25" ht="14.25" thickBot="1">
      <c r="D35" s="152"/>
      <c r="E35" s="160"/>
      <c r="G35" s="165" t="s">
        <v>36</v>
      </c>
      <c r="H35" s="215" t="s">
        <v>38</v>
      </c>
      <c r="I35" s="203" t="s">
        <v>73</v>
      </c>
      <c r="M35" s="222" t="s">
        <v>115</v>
      </c>
      <c r="S35" s="150" t="s">
        <v>70</v>
      </c>
      <c r="T35" s="151"/>
    </row>
    <row r="36" spans="2:25" ht="14.25" thickBot="1">
      <c r="D36" s="152"/>
      <c r="E36" s="160"/>
      <c r="G36" s="216"/>
      <c r="H36" s="218"/>
      <c r="I36" s="175" t="str">
        <f>IF(H36="","",(I39-I42)/I39)</f>
        <v/>
      </c>
      <c r="M36" s="213" t="s">
        <v>36</v>
      </c>
      <c r="S36" s="141" t="s">
        <v>36</v>
      </c>
      <c r="T36" s="141">
        <f>AB16</f>
        <v>90</v>
      </c>
      <c r="U36" s="134" t="s">
        <v>75</v>
      </c>
    </row>
    <row r="37" spans="2:25" ht="14.25" thickBot="1">
      <c r="D37" s="152"/>
      <c r="E37" s="160"/>
      <c r="G37" s="134" t="s">
        <v>40</v>
      </c>
      <c r="M37" s="220"/>
      <c r="S37" s="170" t="s">
        <v>37</v>
      </c>
      <c r="T37" s="172" t="s">
        <v>71</v>
      </c>
      <c r="U37" s="170" t="s">
        <v>28</v>
      </c>
      <c r="V37" s="178" t="s">
        <v>9</v>
      </c>
      <c r="W37" s="170" t="s">
        <v>69</v>
      </c>
      <c r="X37" s="170" t="s">
        <v>30</v>
      </c>
    </row>
    <row r="38" spans="2:25">
      <c r="D38" s="152"/>
      <c r="E38" s="160"/>
      <c r="G38" s="136" t="s">
        <v>37</v>
      </c>
      <c r="H38" s="136" t="s">
        <v>4</v>
      </c>
      <c r="I38" s="136" t="s">
        <v>9</v>
      </c>
      <c r="J38" s="136" t="s">
        <v>39</v>
      </c>
      <c r="K38" s="136" t="s">
        <v>30</v>
      </c>
      <c r="S38" s="137">
        <f>VLOOKUP(AB16,'（計算用）'!BX9:BY99,2)</f>
        <v>614.40000000000009</v>
      </c>
      <c r="T38" s="138">
        <f>VLOOKUP(AB16,'（計算用）'!A9:C99,3)</f>
        <v>22.9</v>
      </c>
      <c r="U38" s="138">
        <f>VLOOKUP(AB16,'（計算用）'!BX9:BZ99,3)</f>
        <v>22.229246095705729</v>
      </c>
      <c r="V38" s="179">
        <f>VLOOKUP(AB16,'（計算用）'!BX9:CB99,5)</f>
        <v>607.26351515939098</v>
      </c>
      <c r="W38" s="138">
        <f>VLOOKUP(AB16,'（計算用）'!BX8:CA99,4)</f>
        <v>33.327352615858551</v>
      </c>
      <c r="X38" s="136">
        <f>VLOOKUP(AB16,'（計算用）'!BX9:CC99,6)</f>
        <v>0.82</v>
      </c>
    </row>
    <row r="39" spans="2:25">
      <c r="D39" s="152"/>
      <c r="E39" s="160"/>
      <c r="G39" s="140" t="str">
        <f>IF(G36="","",VLOOKUP(G36,'（計算用）'!BD9:BE99,2))</f>
        <v/>
      </c>
      <c r="H39" s="138" t="str">
        <f>IF(G36="","",VLOOKUP(G36,'（計算用）'!A9:C99,3))</f>
        <v/>
      </c>
      <c r="I39" s="147" t="str">
        <f>IF(G36="","",VLOOKUP(G36,'（計算用）'!BD9:BH99,5))</f>
        <v/>
      </c>
      <c r="J39" s="138" t="str">
        <f>IF(G36="","",VLOOKUP(G36,'（計算用）'!BD9:BL99,9))</f>
        <v/>
      </c>
      <c r="K39" s="136">
        <f>IF(G36="",0,VLOOKUP(G36,'（計算用）'!BD9:BG99,4))</f>
        <v>0</v>
      </c>
      <c r="M39" s="136" t="s">
        <v>37</v>
      </c>
      <c r="N39" s="136" t="s">
        <v>4</v>
      </c>
      <c r="O39" s="136" t="s">
        <v>9</v>
      </c>
      <c r="P39" s="136" t="s">
        <v>39</v>
      </c>
      <c r="Q39" s="136" t="s">
        <v>30</v>
      </c>
      <c r="S39" s="156" t="s">
        <v>57</v>
      </c>
      <c r="T39" s="156" t="s">
        <v>58</v>
      </c>
      <c r="U39" s="156" t="s">
        <v>58</v>
      </c>
      <c r="V39" s="156" t="s">
        <v>59</v>
      </c>
      <c r="W39" s="156" t="s">
        <v>60</v>
      </c>
      <c r="X39" s="157" t="s">
        <v>64</v>
      </c>
    </row>
    <row r="40" spans="2:25">
      <c r="D40" s="152"/>
      <c r="E40" s="160"/>
      <c r="G40" s="146" t="s">
        <v>41</v>
      </c>
      <c r="H40" s="141"/>
      <c r="I40" s="141"/>
      <c r="J40" s="141"/>
      <c r="K40" s="141"/>
      <c r="M40" s="140" t="str">
        <f>IF(M37="","",VLOOKUP(M37,'（計算用）'!BM9:BN99,2))</f>
        <v/>
      </c>
      <c r="N40" s="138" t="str">
        <f>IF(M37="","",VLOOKUP(M37,'（計算用）'!A9:C99,3))</f>
        <v/>
      </c>
      <c r="O40" s="147" t="str">
        <f>IF(M37="","",VLOOKUP(M37,'（計算用）'!BM9:BQ99,5))</f>
        <v/>
      </c>
      <c r="P40" s="138" t="str">
        <f>IF(M37="","",VLOOKUP(M37,'（計算用）'!BM9:BU99,9))</f>
        <v/>
      </c>
      <c r="Q40" s="136">
        <f>IF(M37="",0,VLOOKUP(M37,'（計算用）'!BD20:BG110,4))</f>
        <v>0</v>
      </c>
    </row>
    <row r="41" spans="2:25">
      <c r="D41" s="152"/>
      <c r="E41" s="160"/>
      <c r="G41" s="136" t="s">
        <v>37</v>
      </c>
      <c r="H41" s="136" t="s">
        <v>4</v>
      </c>
      <c r="I41" s="136" t="s">
        <v>9</v>
      </c>
      <c r="J41" s="136" t="s">
        <v>39</v>
      </c>
      <c r="K41" s="136" t="s">
        <v>30</v>
      </c>
    </row>
    <row r="42" spans="2:25">
      <c r="D42" s="152"/>
      <c r="E42" s="160"/>
      <c r="G42" s="137" t="str">
        <f>IF(H36="","",'（計算用）'!BN7)</f>
        <v/>
      </c>
      <c r="H42" s="136" t="str">
        <f>IF(H36="","",'（計算用）'!BO7)</f>
        <v/>
      </c>
      <c r="I42" s="149" t="str">
        <f>IF(H36="","",'（計算用）'!BQ7)</f>
        <v/>
      </c>
      <c r="J42" s="138" t="str">
        <f>IF(H36="","",'（計算用）'!BU7)</f>
        <v/>
      </c>
      <c r="K42" s="136">
        <f>IF(H36="",0,'（計算用）'!BP7)</f>
        <v>0</v>
      </c>
    </row>
    <row r="43" spans="2:25">
      <c r="B43" s="134" t="s">
        <v>112</v>
      </c>
      <c r="D43" s="152"/>
      <c r="E43" s="160"/>
      <c r="F43" s="233"/>
      <c r="G43" s="234"/>
      <c r="H43" s="234"/>
      <c r="I43" s="234"/>
      <c r="J43" s="234"/>
      <c r="K43" s="234"/>
      <c r="L43" s="234"/>
      <c r="M43" s="234"/>
      <c r="N43" s="234"/>
      <c r="O43" s="234"/>
      <c r="P43" s="234"/>
      <c r="Q43" s="234"/>
      <c r="R43" s="234"/>
      <c r="S43" s="235"/>
      <c r="T43" s="234"/>
      <c r="U43" s="234"/>
      <c r="V43" s="234"/>
      <c r="W43" s="234"/>
      <c r="X43" s="234"/>
      <c r="Y43" s="236" t="s">
        <v>118</v>
      </c>
    </row>
    <row r="46" spans="2:25" ht="19.5" customHeight="1">
      <c r="F46" s="221" t="s">
        <v>125</v>
      </c>
    </row>
    <row r="48" spans="2:25">
      <c r="F48" s="153" t="s">
        <v>83</v>
      </c>
    </row>
    <row r="49" spans="6:23">
      <c r="G49" s="176" t="s">
        <v>93</v>
      </c>
      <c r="H49" s="134" t="str">
        <f>G6</f>
        <v>久留米市山本町豊田</v>
      </c>
    </row>
    <row r="50" spans="6:23">
      <c r="G50" s="177" t="s">
        <v>94</v>
      </c>
      <c r="H50" s="174" t="str">
        <f>CONCATENATE(L6,"-",M6)</f>
        <v>102-33</v>
      </c>
      <c r="I50" s="167" t="str">
        <f>IF(N6="","",CONCATENATE("-",N6))</f>
        <v>-2</v>
      </c>
    </row>
    <row r="51" spans="6:23">
      <c r="G51" s="177" t="s">
        <v>95</v>
      </c>
      <c r="H51" s="174">
        <f>O6</f>
        <v>0.85</v>
      </c>
      <c r="I51" s="167" t="s">
        <v>96</v>
      </c>
    </row>
    <row r="52" spans="6:23">
      <c r="N52" s="141"/>
    </row>
    <row r="53" spans="6:23">
      <c r="F53" s="153" t="s">
        <v>81</v>
      </c>
      <c r="N53" s="141"/>
    </row>
    <row r="54" spans="6:23" ht="4.5" customHeight="1">
      <c r="F54" s="153"/>
      <c r="N54" s="141"/>
    </row>
    <row r="55" spans="6:23">
      <c r="G55" s="258" t="str">
        <f t="shared" ref="G55:H56" si="0">G9</f>
        <v>林齢</v>
      </c>
      <c r="H55" s="258" t="s">
        <v>126</v>
      </c>
      <c r="I55" s="258" t="s">
        <v>127</v>
      </c>
      <c r="J55" s="258" t="str">
        <f t="shared" ref="J55:K57" si="1">I9</f>
        <v>樹高</v>
      </c>
      <c r="K55" s="291" t="s">
        <v>128</v>
      </c>
      <c r="L55" s="291"/>
      <c r="M55" s="258" t="s">
        <v>108</v>
      </c>
      <c r="N55" s="258" t="s">
        <v>110</v>
      </c>
      <c r="O55" s="258" t="str">
        <f>M9</f>
        <v>地位指数</v>
      </c>
    </row>
    <row r="56" spans="6:23">
      <c r="G56" s="259">
        <f t="shared" si="0"/>
        <v>36</v>
      </c>
      <c r="H56" s="259">
        <f t="shared" si="0"/>
        <v>1600</v>
      </c>
      <c r="I56" s="259">
        <f>H56*H51</f>
        <v>1360</v>
      </c>
      <c r="J56" s="260">
        <f t="shared" si="1"/>
        <v>14</v>
      </c>
      <c r="K56" s="261">
        <f t="shared" si="1"/>
        <v>329.6165611030911</v>
      </c>
      <c r="L56" s="261">
        <f>K56*H51</f>
        <v>280.17407693762743</v>
      </c>
      <c r="M56" s="260">
        <f>K10</f>
        <v>18.806540866838034</v>
      </c>
      <c r="N56" s="259">
        <f>L10</f>
        <v>0.8</v>
      </c>
      <c r="O56" s="259">
        <f>M10</f>
        <v>14.7</v>
      </c>
    </row>
    <row r="57" spans="6:23">
      <c r="G57" s="262">
        <f>G11</f>
        <v>0</v>
      </c>
      <c r="H57" s="181" t="str">
        <f>H11</f>
        <v>(本/ha)</v>
      </c>
      <c r="I57" s="181" t="s">
        <v>129</v>
      </c>
      <c r="J57" s="181" t="str">
        <f t="shared" si="1"/>
        <v>(m)</v>
      </c>
      <c r="K57" s="181" t="str">
        <f t="shared" si="1"/>
        <v>(㎥/ha)</v>
      </c>
      <c r="L57" s="181" t="s">
        <v>130</v>
      </c>
      <c r="M57" s="181" t="str">
        <f>K11</f>
        <v>(cm)</v>
      </c>
      <c r="N57" s="181"/>
      <c r="O57" s="181" t="str">
        <f>M11</f>
        <v>(m)</v>
      </c>
    </row>
    <row r="59" spans="6:23">
      <c r="F59" s="153" t="s">
        <v>91</v>
      </c>
    </row>
    <row r="60" spans="6:23" ht="9.75" customHeight="1">
      <c r="F60" s="153"/>
    </row>
    <row r="61" spans="6:23">
      <c r="F61" s="153"/>
      <c r="G61" s="185"/>
      <c r="H61" s="183"/>
      <c r="I61" s="189"/>
      <c r="J61" s="286" t="s">
        <v>40</v>
      </c>
      <c r="K61" s="286"/>
      <c r="L61" s="286"/>
      <c r="M61" s="286"/>
      <c r="N61" s="287"/>
      <c r="O61" s="300" t="s">
        <v>41</v>
      </c>
      <c r="P61" s="286"/>
      <c r="Q61" s="286"/>
      <c r="R61" s="286"/>
      <c r="S61" s="287"/>
      <c r="T61" s="185"/>
      <c r="U61" s="185"/>
      <c r="V61" s="185"/>
      <c r="W61" s="185"/>
    </row>
    <row r="62" spans="6:23" ht="20.25" customHeight="1">
      <c r="G62" s="214" t="s">
        <v>111</v>
      </c>
      <c r="H62" s="182" t="s">
        <v>36</v>
      </c>
      <c r="I62" s="190" t="s">
        <v>38</v>
      </c>
      <c r="J62" s="278" t="s">
        <v>126</v>
      </c>
      <c r="K62" s="182" t="s">
        <v>4</v>
      </c>
      <c r="L62" s="182" t="s">
        <v>9</v>
      </c>
      <c r="M62" s="182" t="s">
        <v>109</v>
      </c>
      <c r="N62" s="190" t="s">
        <v>64</v>
      </c>
      <c r="O62" s="279" t="s">
        <v>126</v>
      </c>
      <c r="P62" s="182" t="s">
        <v>4</v>
      </c>
      <c r="Q62" s="182" t="s">
        <v>9</v>
      </c>
      <c r="R62" s="182" t="s">
        <v>109</v>
      </c>
      <c r="S62" s="190" t="s">
        <v>64</v>
      </c>
      <c r="T62" s="292" t="s">
        <v>97</v>
      </c>
      <c r="U62" s="293"/>
      <c r="V62" s="293" t="s">
        <v>79</v>
      </c>
      <c r="W62" s="293"/>
    </row>
    <row r="63" spans="6:23" ht="11.25" customHeight="1">
      <c r="G63" s="184"/>
      <c r="H63" s="187"/>
      <c r="I63" s="188"/>
      <c r="J63" s="191" t="s">
        <v>57</v>
      </c>
      <c r="K63" s="191" t="s">
        <v>58</v>
      </c>
      <c r="L63" s="191" t="s">
        <v>59</v>
      </c>
      <c r="M63" s="191" t="s">
        <v>60</v>
      </c>
      <c r="N63" s="192"/>
      <c r="O63" s="191" t="s">
        <v>57</v>
      </c>
      <c r="P63" s="191" t="s">
        <v>58</v>
      </c>
      <c r="Q63" s="191" t="s">
        <v>59</v>
      </c>
      <c r="R63" s="191" t="s">
        <v>60</v>
      </c>
      <c r="S63" s="192"/>
      <c r="T63" s="193" t="s">
        <v>98</v>
      </c>
      <c r="U63" s="194" t="s">
        <v>100</v>
      </c>
      <c r="V63" s="191" t="s">
        <v>99</v>
      </c>
      <c r="W63" s="194" t="s">
        <v>101</v>
      </c>
    </row>
    <row r="64" spans="6:23" ht="24" customHeight="1">
      <c r="G64" s="209" t="s">
        <v>107</v>
      </c>
      <c r="H64" s="205">
        <f>G56</f>
        <v>36</v>
      </c>
      <c r="I64" s="206"/>
      <c r="J64" s="205">
        <f>H56</f>
        <v>1600</v>
      </c>
      <c r="K64" s="211">
        <f>I10</f>
        <v>14</v>
      </c>
      <c r="L64" s="212">
        <f>J10</f>
        <v>329.6165611030911</v>
      </c>
      <c r="M64" s="211">
        <f>K10</f>
        <v>18.806540866838034</v>
      </c>
      <c r="N64" s="280">
        <f>L10</f>
        <v>0.8</v>
      </c>
      <c r="O64" s="207"/>
      <c r="P64" s="207"/>
      <c r="Q64" s="207"/>
      <c r="R64" s="207"/>
      <c r="S64" s="208"/>
      <c r="T64" s="210"/>
      <c r="U64" s="210"/>
      <c r="V64" s="207"/>
      <c r="W64" s="210"/>
    </row>
    <row r="65" spans="7:23" ht="22.5" customHeight="1">
      <c r="G65" s="240" t="str">
        <f>IF(H16="","","１回目")</f>
        <v>１回目</v>
      </c>
      <c r="H65" s="241">
        <f>G16</f>
        <v>36</v>
      </c>
      <c r="I65" s="242">
        <f>H16</f>
        <v>25</v>
      </c>
      <c r="J65" s="243">
        <f>G19</f>
        <v>1600</v>
      </c>
      <c r="K65" s="244">
        <f>H19</f>
        <v>14</v>
      </c>
      <c r="L65" s="243">
        <f>I19</f>
        <v>329.6165611030911</v>
      </c>
      <c r="M65" s="244">
        <f>J19</f>
        <v>18.806540866838034</v>
      </c>
      <c r="N65" s="245">
        <f>K19</f>
        <v>0.8</v>
      </c>
      <c r="O65" s="246">
        <f>G22</f>
        <v>1200</v>
      </c>
      <c r="P65" s="244">
        <f>H22</f>
        <v>14</v>
      </c>
      <c r="Q65" s="243">
        <f>I22</f>
        <v>297.30025768510041</v>
      </c>
      <c r="R65" s="244">
        <f>J22</f>
        <v>20.689692878293528</v>
      </c>
      <c r="S65" s="245">
        <f>K22</f>
        <v>0.73</v>
      </c>
      <c r="T65" s="247">
        <f>IF(H16="","",J65-O65)</f>
        <v>400</v>
      </c>
      <c r="U65" s="248">
        <f t="shared" ref="U65:U71" si="2">IF(T65="","",T65*$H$51)</f>
        <v>340</v>
      </c>
      <c r="V65" s="247">
        <f>IF(H16="","",L65-Q65)</f>
        <v>32.316303417990696</v>
      </c>
      <c r="W65" s="248">
        <f t="shared" ref="W65:W71" si="3">IF(V65="","",V65*$H$51)</f>
        <v>27.46885790529209</v>
      </c>
    </row>
    <row r="66" spans="7:23" ht="22.5" customHeight="1">
      <c r="G66" s="240" t="str">
        <f>IF(N16="","","２回目")</f>
        <v>２回目</v>
      </c>
      <c r="H66" s="241">
        <f>M16</f>
        <v>48</v>
      </c>
      <c r="I66" s="242">
        <f>N16</f>
        <v>20</v>
      </c>
      <c r="J66" s="243">
        <f>M19</f>
        <v>1200</v>
      </c>
      <c r="K66" s="244">
        <f>N19</f>
        <v>16.2</v>
      </c>
      <c r="L66" s="243">
        <f>O19</f>
        <v>394.65337456289058</v>
      </c>
      <c r="M66" s="244">
        <f>P19</f>
        <v>22.238335055573145</v>
      </c>
      <c r="N66" s="245">
        <f>Q19</f>
        <v>0.81</v>
      </c>
      <c r="O66" s="246">
        <f>M22</f>
        <v>960</v>
      </c>
      <c r="P66" s="244">
        <f>N22</f>
        <v>16.2</v>
      </c>
      <c r="Q66" s="243">
        <f>O22</f>
        <v>365.13408952194902</v>
      </c>
      <c r="R66" s="244">
        <f>P22</f>
        <v>24.08739036615685</v>
      </c>
      <c r="S66" s="245">
        <f>Q22</f>
        <v>0.75</v>
      </c>
      <c r="T66" s="247">
        <f>IF(N16="","",J66-O66)</f>
        <v>240</v>
      </c>
      <c r="U66" s="248">
        <f t="shared" si="2"/>
        <v>204</v>
      </c>
      <c r="V66" s="247">
        <f>IF(N16="","",L66-Q66)</f>
        <v>29.519285040941554</v>
      </c>
      <c r="W66" s="248">
        <f t="shared" si="3"/>
        <v>25.091392284800321</v>
      </c>
    </row>
    <row r="67" spans="7:23" ht="22.5" customHeight="1">
      <c r="G67" s="240" t="str">
        <f>IF(T16="","","３回目")</f>
        <v>３回目</v>
      </c>
      <c r="H67" s="241">
        <f>S16</f>
        <v>60</v>
      </c>
      <c r="I67" s="242">
        <f>T16</f>
        <v>20</v>
      </c>
      <c r="J67" s="243">
        <f>S19</f>
        <v>960</v>
      </c>
      <c r="K67" s="244">
        <f>T19</f>
        <v>18.3</v>
      </c>
      <c r="L67" s="243">
        <f>U19</f>
        <v>461.19973726355897</v>
      </c>
      <c r="M67" s="244">
        <f>V19</f>
        <v>25.537135287969996</v>
      </c>
      <c r="N67" s="245">
        <f>W19</f>
        <v>0.81</v>
      </c>
      <c r="O67" s="246">
        <f>S22</f>
        <v>768</v>
      </c>
      <c r="P67" s="244">
        <f>T22</f>
        <v>18.3</v>
      </c>
      <c r="Q67" s="243">
        <f>U22</f>
        <v>427.29376178638159</v>
      </c>
      <c r="R67" s="244">
        <f>V22</f>
        <v>27.660494667339918</v>
      </c>
      <c r="S67" s="245">
        <f>W22</f>
        <v>0.75</v>
      </c>
      <c r="T67" s="247">
        <f>IF(T16="","",J67-O67)</f>
        <v>192</v>
      </c>
      <c r="U67" s="248">
        <f t="shared" si="2"/>
        <v>163.19999999999999</v>
      </c>
      <c r="V67" s="247">
        <f>IF(T16="","",L67-Q67)</f>
        <v>33.905975477177378</v>
      </c>
      <c r="W67" s="248">
        <f t="shared" si="3"/>
        <v>28.820079155600769</v>
      </c>
    </row>
    <row r="68" spans="7:23" ht="22.5" customHeight="1">
      <c r="G68" s="240" t="str">
        <f>IF(H26="","","４回目")</f>
        <v>４回目</v>
      </c>
      <c r="H68" s="241">
        <f>G26</f>
        <v>80</v>
      </c>
      <c r="I68" s="242">
        <f>H26</f>
        <v>20</v>
      </c>
      <c r="J68" s="243">
        <f>G29</f>
        <v>768</v>
      </c>
      <c r="K68" s="244">
        <f>H29</f>
        <v>21.5</v>
      </c>
      <c r="L68" s="243">
        <f>I29</f>
        <v>578.99969607317837</v>
      </c>
      <c r="M68" s="244">
        <f>J29</f>
        <v>29.795586206292008</v>
      </c>
      <c r="N68" s="245">
        <f>K29</f>
        <v>0.84</v>
      </c>
      <c r="O68" s="246">
        <f>G32</f>
        <v>614.40000000000009</v>
      </c>
      <c r="P68" s="244">
        <f>H32</f>
        <v>21.5</v>
      </c>
      <c r="Q68" s="243">
        <f>I32</f>
        <v>539.30163237608031</v>
      </c>
      <c r="R68" s="244">
        <f>J32</f>
        <v>32.340116441928622</v>
      </c>
      <c r="S68" s="245">
        <f>K32</f>
        <v>0.78</v>
      </c>
      <c r="T68" s="247">
        <f>IF(H26="","",J68-O68)</f>
        <v>153.59999999999991</v>
      </c>
      <c r="U68" s="248">
        <f t="shared" si="2"/>
        <v>130.55999999999992</v>
      </c>
      <c r="V68" s="247">
        <f>IF(H26="","",L68-Q68)</f>
        <v>39.698063697098064</v>
      </c>
      <c r="W68" s="248">
        <f t="shared" si="3"/>
        <v>33.743354142533356</v>
      </c>
    </row>
    <row r="69" spans="7:23" ht="22.5" customHeight="1">
      <c r="G69" s="240" t="str">
        <f>IF(N26="","","５回目")</f>
        <v/>
      </c>
      <c r="H69" s="241">
        <f>M26</f>
        <v>90</v>
      </c>
      <c r="I69" s="242">
        <f>N26</f>
        <v>0</v>
      </c>
      <c r="J69" s="243">
        <f>M29</f>
        <v>614.40000000000009</v>
      </c>
      <c r="K69" s="244">
        <f>N29</f>
        <v>22.9</v>
      </c>
      <c r="L69" s="243">
        <f>O29</f>
        <v>607.26351515939098</v>
      </c>
      <c r="M69" s="244">
        <f>P29</f>
        <v>33.287517614601612</v>
      </c>
      <c r="N69" s="245">
        <f>Q29</f>
        <v>0.82</v>
      </c>
      <c r="O69" s="246" t="str">
        <f>M32</f>
        <v/>
      </c>
      <c r="P69" s="244" t="str">
        <f>N32</f>
        <v/>
      </c>
      <c r="Q69" s="243" t="str">
        <f>O32</f>
        <v/>
      </c>
      <c r="R69" s="244" t="str">
        <f>P32</f>
        <v/>
      </c>
      <c r="S69" s="245">
        <f>Q32</f>
        <v>0</v>
      </c>
      <c r="T69" s="247" t="str">
        <f>IF(N26="","",J69-O69)</f>
        <v/>
      </c>
      <c r="U69" s="248" t="str">
        <f t="shared" si="2"/>
        <v/>
      </c>
      <c r="V69" s="247" t="str">
        <f>IF(N26="","",L69-Q69)</f>
        <v/>
      </c>
      <c r="W69" s="248" t="str">
        <f t="shared" si="3"/>
        <v/>
      </c>
    </row>
    <row r="70" spans="7:23" ht="22.5" customHeight="1">
      <c r="G70" s="240" t="str">
        <f>IF(T26="","","６回目")</f>
        <v/>
      </c>
      <c r="H70" s="241">
        <f>S26</f>
        <v>0</v>
      </c>
      <c r="I70" s="242">
        <f>T26</f>
        <v>0</v>
      </c>
      <c r="J70" s="243" t="str">
        <f>S29</f>
        <v/>
      </c>
      <c r="K70" s="244" t="str">
        <f>T29</f>
        <v/>
      </c>
      <c r="L70" s="243" t="str">
        <f>U29</f>
        <v/>
      </c>
      <c r="M70" s="244" t="str">
        <f>V29</f>
        <v/>
      </c>
      <c r="N70" s="245">
        <f>W29</f>
        <v>0</v>
      </c>
      <c r="O70" s="246" t="str">
        <f>S32</f>
        <v/>
      </c>
      <c r="P70" s="244" t="str">
        <f>T32</f>
        <v/>
      </c>
      <c r="Q70" s="243" t="str">
        <f>U32</f>
        <v/>
      </c>
      <c r="R70" s="244" t="str">
        <f>V32</f>
        <v/>
      </c>
      <c r="S70" s="245">
        <f>W32</f>
        <v>0</v>
      </c>
      <c r="T70" s="247" t="str">
        <f>IF(T26="","",J70-O70)</f>
        <v/>
      </c>
      <c r="U70" s="248" t="str">
        <f t="shared" si="2"/>
        <v/>
      </c>
      <c r="V70" s="247" t="str">
        <f>IF(T26="","",L70-Q70)</f>
        <v/>
      </c>
      <c r="W70" s="248" t="str">
        <f t="shared" si="3"/>
        <v/>
      </c>
    </row>
    <row r="71" spans="7:23" ht="22.5" customHeight="1">
      <c r="G71" s="269" t="str">
        <f>IF(H36="","","７回目")</f>
        <v/>
      </c>
      <c r="H71" s="270">
        <f>G36</f>
        <v>0</v>
      </c>
      <c r="I71" s="271">
        <f>H36</f>
        <v>0</v>
      </c>
      <c r="J71" s="246" t="str">
        <f>G39</f>
        <v/>
      </c>
      <c r="K71" s="244" t="str">
        <f>H39</f>
        <v/>
      </c>
      <c r="L71" s="243" t="str">
        <f>I39</f>
        <v/>
      </c>
      <c r="M71" s="244" t="str">
        <f>J39</f>
        <v/>
      </c>
      <c r="N71" s="245">
        <f>K39</f>
        <v>0</v>
      </c>
      <c r="O71" s="243" t="str">
        <f>G42</f>
        <v/>
      </c>
      <c r="P71" s="244" t="str">
        <f>H42</f>
        <v/>
      </c>
      <c r="Q71" s="243" t="str">
        <f>I42</f>
        <v/>
      </c>
      <c r="R71" s="244" t="str">
        <f>J42</f>
        <v/>
      </c>
      <c r="S71" s="245">
        <f>K42</f>
        <v>0</v>
      </c>
      <c r="T71" s="249" t="str">
        <f>IF(H36="","",J71-O71)</f>
        <v/>
      </c>
      <c r="U71" s="248" t="str">
        <f t="shared" si="2"/>
        <v/>
      </c>
      <c r="V71" s="247" t="str">
        <f>IF(H36="","",L71-Q71)</f>
        <v/>
      </c>
      <c r="W71" s="248" t="str">
        <f t="shared" si="3"/>
        <v/>
      </c>
    </row>
    <row r="72" spans="7:23" ht="24.75" customHeight="1">
      <c r="G72" s="263" t="s">
        <v>131</v>
      </c>
      <c r="H72" s="263">
        <f>IF(M37="",MAX(H65:H71),M37)</f>
        <v>90</v>
      </c>
      <c r="I72" s="263"/>
      <c r="J72" s="264">
        <f>IF(M40="",MIN(J65:J71),M40)</f>
        <v>614.40000000000009</v>
      </c>
      <c r="K72" s="265">
        <f>IF(N40="",MAX(K65:K71),N40)</f>
        <v>22.9</v>
      </c>
      <c r="L72" s="264">
        <f>IF(O40="",MAX(L65:L71),O40)</f>
        <v>607.26351515939098</v>
      </c>
      <c r="M72" s="265">
        <f>IF(P40="",MAX(M65:M71),P40)</f>
        <v>33.287517614601612</v>
      </c>
      <c r="N72" s="266">
        <f>IF(M37="",VLOOKUP(H72,H64:N71,7,TRUE),Q40)</f>
        <v>0.82</v>
      </c>
      <c r="O72" s="264"/>
      <c r="P72" s="265"/>
      <c r="Q72" s="264"/>
      <c r="R72" s="265"/>
      <c r="S72" s="266"/>
      <c r="T72" s="267"/>
      <c r="U72" s="268"/>
      <c r="V72" s="267"/>
      <c r="W72" s="268"/>
    </row>
    <row r="73" spans="7:23" ht="24.75" customHeight="1">
      <c r="G73" s="281" t="s">
        <v>80</v>
      </c>
      <c r="H73" s="281"/>
      <c r="I73" s="281"/>
      <c r="J73" s="272">
        <f>V38</f>
        <v>607.26351515939098</v>
      </c>
      <c r="K73" s="259" t="s">
        <v>132</v>
      </c>
      <c r="L73" s="273"/>
      <c r="M73" s="250" t="str">
        <f>IF(O6="","",CONCATENATE("林分",O6,"haあたり"))</f>
        <v>林分0.85haあたり</v>
      </c>
      <c r="N73" s="251"/>
      <c r="O73" s="251"/>
      <c r="P73" s="252">
        <f>IF(O6="","",J73*H51)</f>
        <v>516.17398788548235</v>
      </c>
      <c r="Q73" s="253" t="str">
        <f>IF(O6="","","㎥")</f>
        <v>㎥</v>
      </c>
      <c r="R73" s="273"/>
      <c r="S73" s="274" t="s">
        <v>133</v>
      </c>
      <c r="T73" s="275">
        <f>SUM(W65:W71)</f>
        <v>115.12368348822653</v>
      </c>
      <c r="U73" s="276"/>
      <c r="V73" s="274" t="s">
        <v>134</v>
      </c>
      <c r="W73" s="275">
        <f>T73+P73</f>
        <v>631.29767137370891</v>
      </c>
    </row>
  </sheetData>
  <sheetProtection sheet="1" objects="1" scenarios="1" selectLockedCells="1"/>
  <mergeCells count="12">
    <mergeCell ref="T62:U62"/>
    <mergeCell ref="V62:W62"/>
    <mergeCell ref="B24:D24"/>
    <mergeCell ref="C11:D12"/>
    <mergeCell ref="C13:D14"/>
    <mergeCell ref="O61:S61"/>
    <mergeCell ref="G73:I73"/>
    <mergeCell ref="G5:K5"/>
    <mergeCell ref="G6:K6"/>
    <mergeCell ref="J61:N61"/>
    <mergeCell ref="G2:S2"/>
    <mergeCell ref="K55:L55"/>
  </mergeCells>
  <phoneticPr fontId="4"/>
  <conditionalFormatting sqref="X38 W32 Q32 W22 Q22 K42 K32 K22 L10">
    <cfRule type="cellIs" dxfId="35" priority="1" stopIfTrue="1" operator="greaterThanOrEqual">
      <formula>0.85</formula>
    </cfRule>
    <cfRule type="cellIs" dxfId="34" priority="2" stopIfTrue="1" operator="between">
      <formula>0.8</formula>
      <formula>0.85</formula>
    </cfRule>
  </conditionalFormatting>
  <conditionalFormatting sqref="Q40 W29 Q29 W19 Q19 K39 K29 K19">
    <cfRule type="cellIs" dxfId="33" priority="3" stopIfTrue="1" operator="greaterThanOrEqual">
      <formula>0.85</formula>
    </cfRule>
    <cfRule type="cellIs" dxfId="32" priority="4" stopIfTrue="1" operator="between">
      <formula>0.8</formula>
      <formula>0.85</formula>
    </cfRule>
  </conditionalFormatting>
  <pageMargins left="1.5" right="0.78700000000000003" top="0.98399999999999999" bottom="0.98399999999999999" header="0.51200000000000001" footer="0.51200000000000001"/>
  <pageSetup paperSize="9" orientation="landscape" r:id="rId1"/>
  <headerFooter alignWithMargins="0"/>
  <ignoredErrors>
    <ignoredError sqref="V65:W65 V66:W66 V67:W67 V68:W68 V69:W69 V70:W70 V71:W7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45"/>
    <pageSetUpPr fitToPage="1"/>
  </sheetPr>
  <dimension ref="A1:CV101"/>
  <sheetViews>
    <sheetView topLeftCell="B1" zoomScale="75" workbookViewId="0">
      <selection activeCell="B5" sqref="B5"/>
    </sheetView>
  </sheetViews>
  <sheetFormatPr defaultRowHeight="13.5"/>
  <cols>
    <col min="1" max="1" width="5.625" style="12" customWidth="1"/>
    <col min="2" max="2" width="8.875" style="12" customWidth="1"/>
    <col min="3" max="3" width="9.125" style="12" customWidth="1"/>
    <col min="4" max="4" width="11.875" style="12" customWidth="1"/>
    <col min="5" max="5" width="7.125" style="12" customWidth="1"/>
    <col min="6" max="6" width="6.125" style="12" customWidth="1"/>
    <col min="7" max="10" width="9" style="12"/>
    <col min="11" max="11" width="2.5" style="12" customWidth="1"/>
    <col min="12" max="12" width="8.875" style="12" customWidth="1"/>
    <col min="13" max="14" width="6.625" style="12" customWidth="1"/>
    <col min="15" max="15" width="6.125" style="12" customWidth="1"/>
    <col min="16" max="19" width="9" style="12"/>
    <col min="20" max="20" width="2.5" style="12" customWidth="1"/>
    <col min="21" max="21" width="8.875" style="12" customWidth="1"/>
    <col min="22" max="23" width="6.625" style="12" customWidth="1"/>
    <col min="24" max="24" width="6.125" style="12" customWidth="1"/>
    <col min="25" max="28" width="9" style="12"/>
    <col min="29" max="29" width="2.5" style="12" customWidth="1"/>
    <col min="30" max="30" width="8.875" style="12" customWidth="1"/>
    <col min="31" max="31" width="6.625" style="12" customWidth="1"/>
    <col min="32" max="33" width="8.5" style="12" customWidth="1"/>
    <col min="34" max="37" width="9" style="12"/>
    <col min="38" max="38" width="2.5" style="12" customWidth="1"/>
    <col min="39" max="39" width="8.875" style="12" customWidth="1"/>
    <col min="40" max="40" width="6.625" style="12" customWidth="1"/>
    <col min="41" max="42" width="8.5" style="12" customWidth="1"/>
    <col min="43" max="46" width="9" style="12"/>
    <col min="47" max="47" width="2.5" style="12" customWidth="1"/>
    <col min="48" max="48" width="8.875" style="12" customWidth="1"/>
    <col min="49" max="49" width="6.625" style="12" customWidth="1"/>
    <col min="50" max="51" width="8.5" style="12" customWidth="1"/>
    <col min="52" max="55" width="9" style="12"/>
    <col min="56" max="56" width="2.5" style="12" customWidth="1"/>
    <col min="57" max="57" width="8.875" style="12" customWidth="1"/>
    <col min="58" max="58" width="6.625" style="12" customWidth="1"/>
    <col min="59" max="60" width="8.5" style="12" customWidth="1"/>
    <col min="61" max="64" width="9" style="12"/>
    <col min="65" max="65" width="2.5" style="12" customWidth="1"/>
    <col min="66" max="66" width="8.875" style="12" customWidth="1"/>
    <col min="67" max="67" width="6.625" style="12" customWidth="1"/>
    <col min="68" max="69" width="8.5" style="12" customWidth="1"/>
    <col min="70" max="74" width="9" style="12"/>
    <col min="75" max="75" width="8.875" style="12" customWidth="1"/>
    <col min="76" max="76" width="9" style="12"/>
    <col min="77" max="77" width="13.375" style="12" customWidth="1"/>
    <col min="78" max="78" width="14.375" style="12" customWidth="1"/>
    <col min="79" max="79" width="15.25" style="12" customWidth="1"/>
    <col min="80" max="80" width="11.125" style="12" customWidth="1"/>
    <col min="81" max="81" width="11.5" style="12" customWidth="1"/>
    <col min="82" max="87" width="9" style="12"/>
    <col min="88" max="89" width="10" style="12" bestFit="1" customWidth="1"/>
    <col min="90" max="90" width="13.25" style="12" bestFit="1" customWidth="1"/>
    <col min="91" max="92" width="9.125" style="12" customWidth="1"/>
    <col min="93" max="93" width="12.125" style="12" bestFit="1" customWidth="1"/>
    <col min="94" max="94" width="14.5" style="12" bestFit="1" customWidth="1"/>
    <col min="95" max="98" width="6.125" style="12" customWidth="1"/>
    <col min="99" max="99" width="7" style="12" bestFit="1" customWidth="1"/>
    <col min="100" max="16384" width="9" style="12"/>
  </cols>
  <sheetData>
    <row r="1" spans="1:95" ht="36" customHeight="1" thickBot="1">
      <c r="A1" s="11"/>
      <c r="AO1" s="121" t="s">
        <v>120</v>
      </c>
      <c r="AP1" s="121"/>
      <c r="AQ1" s="121"/>
      <c r="AR1" s="121"/>
      <c r="AS1" s="121"/>
      <c r="AT1" s="121"/>
      <c r="AU1" s="121"/>
      <c r="BX1" s="123"/>
      <c r="CK1"/>
      <c r="CL1"/>
      <c r="CM1"/>
      <c r="CN1"/>
      <c r="CO1"/>
      <c r="CP1"/>
      <c r="CQ1"/>
    </row>
    <row r="2" spans="1:95" ht="36" customHeight="1" thickBot="1">
      <c r="M2" s="68"/>
      <c r="N2" s="67" t="s">
        <v>26</v>
      </c>
      <c r="X2" s="301"/>
      <c r="Y2" s="301"/>
      <c r="Z2" s="301"/>
      <c r="AA2" s="301"/>
      <c r="AB2" s="301"/>
      <c r="AC2" s="301"/>
      <c r="AD2" s="301"/>
      <c r="AE2" s="301"/>
      <c r="AF2" s="301"/>
      <c r="AG2" s="301"/>
      <c r="AH2" s="19"/>
      <c r="AI2" s="19"/>
      <c r="AJ2" s="19"/>
      <c r="AK2" s="19"/>
      <c r="AL2" s="19"/>
      <c r="AM2" s="19"/>
      <c r="AN2" s="19"/>
      <c r="AO2" s="122" t="s">
        <v>121</v>
      </c>
      <c r="AP2" s="121"/>
      <c r="AQ2" s="121"/>
      <c r="AR2" s="121"/>
      <c r="AS2" s="121"/>
      <c r="AT2" s="121"/>
      <c r="AU2" s="121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X2" s="117" t="s">
        <v>35</v>
      </c>
      <c r="CK2"/>
      <c r="CL2"/>
      <c r="CM2"/>
      <c r="CN2"/>
      <c r="CO2"/>
      <c r="CP2"/>
      <c r="CQ2"/>
    </row>
    <row r="3" spans="1:95" ht="19.5" customHeight="1" thickBot="1">
      <c r="C3" s="12" t="s">
        <v>122</v>
      </c>
      <c r="CK3"/>
      <c r="CL3"/>
      <c r="CM3"/>
      <c r="CN3"/>
      <c r="CO3"/>
      <c r="CP3"/>
      <c r="CQ3"/>
    </row>
    <row r="4" spans="1:95" ht="21.75" customHeight="1" thickBot="1">
      <c r="A4" s="69" t="s">
        <v>17</v>
      </c>
      <c r="B4" s="70"/>
      <c r="C4" s="70"/>
      <c r="D4" s="70"/>
      <c r="E4" s="70"/>
      <c r="F4" s="70"/>
      <c r="G4" s="70"/>
      <c r="H4" s="70"/>
      <c r="I4" s="70"/>
      <c r="J4" s="71"/>
      <c r="K4" s="13"/>
      <c r="L4" s="302" t="s">
        <v>18</v>
      </c>
      <c r="M4" s="303"/>
      <c r="N4" s="303"/>
      <c r="O4" s="303"/>
      <c r="P4" s="303"/>
      <c r="Q4" s="303"/>
      <c r="R4" s="303"/>
      <c r="S4" s="304"/>
      <c r="T4" s="13"/>
      <c r="U4" s="302" t="s">
        <v>19</v>
      </c>
      <c r="V4" s="303"/>
      <c r="W4" s="303"/>
      <c r="X4" s="303"/>
      <c r="Y4" s="303"/>
      <c r="Z4" s="303"/>
      <c r="AA4" s="303"/>
      <c r="AB4" s="304"/>
      <c r="AC4" s="13"/>
      <c r="AD4" s="302" t="s">
        <v>20</v>
      </c>
      <c r="AE4" s="303"/>
      <c r="AF4" s="303"/>
      <c r="AG4" s="303"/>
      <c r="AH4" s="303"/>
      <c r="AI4" s="303"/>
      <c r="AJ4" s="303"/>
      <c r="AK4" s="304"/>
      <c r="AL4" s="13"/>
      <c r="AM4" s="302" t="s">
        <v>21</v>
      </c>
      <c r="AN4" s="303"/>
      <c r="AO4" s="303"/>
      <c r="AP4" s="303"/>
      <c r="AQ4" s="303"/>
      <c r="AR4" s="303"/>
      <c r="AS4" s="303"/>
      <c r="AT4" s="304"/>
      <c r="AU4" s="13"/>
      <c r="AV4" s="302" t="s">
        <v>22</v>
      </c>
      <c r="AW4" s="303"/>
      <c r="AX4" s="303"/>
      <c r="AY4" s="303"/>
      <c r="AZ4" s="303"/>
      <c r="BA4" s="303"/>
      <c r="BB4" s="303"/>
      <c r="BC4" s="304"/>
      <c r="BD4" s="13"/>
      <c r="BE4" s="302" t="s">
        <v>23</v>
      </c>
      <c r="BF4" s="303"/>
      <c r="BG4" s="303"/>
      <c r="BH4" s="303"/>
      <c r="BI4" s="303"/>
      <c r="BJ4" s="303"/>
      <c r="BK4" s="303"/>
      <c r="BL4" s="304"/>
      <c r="BM4" s="13"/>
      <c r="BN4" s="302" t="s">
        <v>24</v>
      </c>
      <c r="BO4" s="303"/>
      <c r="BP4" s="303"/>
      <c r="BQ4" s="303"/>
      <c r="BR4" s="303"/>
      <c r="BS4" s="303"/>
      <c r="BT4" s="303"/>
      <c r="BU4" s="304"/>
      <c r="BX4" s="314" t="s">
        <v>119</v>
      </c>
      <c r="BY4" s="315"/>
      <c r="BZ4" s="315"/>
      <c r="CA4" s="315"/>
      <c r="CB4" s="315"/>
      <c r="CC4" s="316"/>
      <c r="CD4" s="18"/>
      <c r="CE4" s="18"/>
      <c r="CF4" s="18"/>
      <c r="CG4" s="18"/>
      <c r="CH4" s="18"/>
      <c r="CI4" s="323" t="s">
        <v>31</v>
      </c>
      <c r="CJ4" s="324"/>
      <c r="CK4" s="324"/>
      <c r="CL4" s="324"/>
      <c r="CM4" s="324"/>
      <c r="CN4" s="324"/>
      <c r="CO4" s="324"/>
      <c r="CP4" s="325"/>
      <c r="CQ4"/>
    </row>
    <row r="5" spans="1:95" ht="29.25" customHeight="1">
      <c r="A5" s="55" t="s">
        <v>5</v>
      </c>
      <c r="B5" s="66">
        <v>25</v>
      </c>
      <c r="C5" s="55" t="s">
        <v>0</v>
      </c>
      <c r="D5" s="72"/>
      <c r="E5" s="66">
        <v>1450</v>
      </c>
      <c r="G5" s="18"/>
      <c r="H5" s="18"/>
      <c r="I5" s="18"/>
      <c r="J5" s="18"/>
      <c r="K5" s="305"/>
      <c r="L5" s="61" t="s">
        <v>8</v>
      </c>
      <c r="M5" s="56">
        <v>30</v>
      </c>
      <c r="N5" s="308"/>
      <c r="O5" s="309"/>
      <c r="P5" s="309"/>
      <c r="Q5" s="309"/>
      <c r="R5" s="309"/>
      <c r="S5" s="310"/>
      <c r="T5" s="305"/>
      <c r="U5" s="55" t="s">
        <v>6</v>
      </c>
      <c r="V5" s="56">
        <v>40</v>
      </c>
      <c r="W5" s="308"/>
      <c r="X5" s="309"/>
      <c r="Y5" s="309"/>
      <c r="Z5" s="309"/>
      <c r="AA5" s="309"/>
      <c r="AB5" s="310"/>
      <c r="AC5" s="305"/>
      <c r="AD5" s="55" t="s">
        <v>6</v>
      </c>
      <c r="AE5" s="56">
        <v>55</v>
      </c>
      <c r="AF5" s="308"/>
      <c r="AG5" s="309"/>
      <c r="AH5" s="309"/>
      <c r="AI5" s="309"/>
      <c r="AJ5" s="309"/>
      <c r="AK5" s="310"/>
      <c r="AL5" s="305"/>
      <c r="AM5" s="55" t="s">
        <v>6</v>
      </c>
      <c r="AN5" s="56">
        <v>65</v>
      </c>
      <c r="AO5" s="308"/>
      <c r="AP5" s="309"/>
      <c r="AQ5" s="309"/>
      <c r="AR5" s="309"/>
      <c r="AS5" s="309"/>
      <c r="AT5" s="310"/>
      <c r="AU5" s="305"/>
      <c r="AV5" s="55" t="s">
        <v>6</v>
      </c>
      <c r="AW5" s="56">
        <v>110</v>
      </c>
      <c r="AX5" s="308"/>
      <c r="AY5" s="309"/>
      <c r="AZ5" s="309"/>
      <c r="BA5" s="309"/>
      <c r="BB5" s="309"/>
      <c r="BC5" s="310"/>
      <c r="BD5" s="305"/>
      <c r="BE5" s="55" t="s">
        <v>6</v>
      </c>
      <c r="BF5" s="56">
        <v>110</v>
      </c>
      <c r="BG5" s="308"/>
      <c r="BH5" s="309"/>
      <c r="BI5" s="309"/>
      <c r="BJ5" s="309"/>
      <c r="BK5" s="309"/>
      <c r="BL5" s="310"/>
      <c r="BM5" s="305"/>
      <c r="BN5" s="55" t="s">
        <v>6</v>
      </c>
      <c r="BO5" s="56">
        <v>110</v>
      </c>
      <c r="BP5" s="308"/>
      <c r="BQ5" s="309"/>
      <c r="BR5" s="309"/>
      <c r="BS5" s="309"/>
      <c r="BT5" s="309"/>
      <c r="BU5" s="310"/>
      <c r="BX5" s="317"/>
      <c r="BY5" s="318"/>
      <c r="BZ5" s="318"/>
      <c r="CA5" s="318"/>
      <c r="CB5" s="318"/>
      <c r="CC5" s="319"/>
      <c r="CD5" s="18"/>
      <c r="CE5" s="18"/>
      <c r="CF5" s="18"/>
      <c r="CG5" s="18"/>
      <c r="CH5" s="18"/>
      <c r="CI5" s="326"/>
      <c r="CJ5" s="327"/>
      <c r="CK5" s="327"/>
      <c r="CL5" s="327"/>
      <c r="CM5" s="327"/>
      <c r="CN5" s="327"/>
      <c r="CO5" s="327"/>
      <c r="CP5" s="328"/>
      <c r="CQ5"/>
    </row>
    <row r="6" spans="1:95" ht="15" customHeight="1">
      <c r="A6" s="14" t="s">
        <v>4</v>
      </c>
      <c r="B6" s="9">
        <v>14</v>
      </c>
      <c r="C6" s="14" t="s">
        <v>1</v>
      </c>
      <c r="D6" s="73"/>
      <c r="E6" s="25">
        <f>ROUND(B6/(29.95985/(1+EXP(1.001307714-0.02508*B5)))*29.95985/(1+EXP(1.001307714-0.02508*40)),1)</f>
        <v>17.2</v>
      </c>
      <c r="G6" s="18"/>
      <c r="H6" s="18"/>
      <c r="I6" s="18"/>
      <c r="J6" s="18"/>
      <c r="K6" s="306"/>
      <c r="L6" s="14" t="s">
        <v>2</v>
      </c>
      <c r="M6" s="8">
        <v>0.3</v>
      </c>
      <c r="N6" s="311"/>
      <c r="O6" s="312"/>
      <c r="P6" s="312"/>
      <c r="Q6" s="312"/>
      <c r="R6" s="312"/>
      <c r="S6" s="313"/>
      <c r="T6" s="306"/>
      <c r="U6" s="14" t="s">
        <v>2</v>
      </c>
      <c r="V6" s="8">
        <v>0.25</v>
      </c>
      <c r="W6" s="311"/>
      <c r="X6" s="312"/>
      <c r="Y6" s="312"/>
      <c r="Z6" s="312"/>
      <c r="AA6" s="312"/>
      <c r="AB6" s="313"/>
      <c r="AC6" s="306"/>
      <c r="AD6" s="14" t="s">
        <v>2</v>
      </c>
      <c r="AE6" s="8">
        <v>0.2</v>
      </c>
      <c r="AF6" s="311"/>
      <c r="AG6" s="312"/>
      <c r="AH6" s="312"/>
      <c r="AI6" s="312"/>
      <c r="AJ6" s="312"/>
      <c r="AK6" s="313"/>
      <c r="AL6" s="306"/>
      <c r="AM6" s="14" t="s">
        <v>2</v>
      </c>
      <c r="AN6" s="8"/>
      <c r="AO6" s="311"/>
      <c r="AP6" s="312"/>
      <c r="AQ6" s="312"/>
      <c r="AR6" s="312"/>
      <c r="AS6" s="312"/>
      <c r="AT6" s="313"/>
      <c r="AU6" s="306"/>
      <c r="AV6" s="14" t="s">
        <v>2</v>
      </c>
      <c r="AW6" s="8"/>
      <c r="AX6" s="311"/>
      <c r="AY6" s="312"/>
      <c r="AZ6" s="312"/>
      <c r="BA6" s="312"/>
      <c r="BB6" s="312"/>
      <c r="BC6" s="313"/>
      <c r="BD6" s="306"/>
      <c r="BE6" s="14" t="s">
        <v>2</v>
      </c>
      <c r="BF6" s="8"/>
      <c r="BG6" s="311"/>
      <c r="BH6" s="312"/>
      <c r="BI6" s="312"/>
      <c r="BJ6" s="312"/>
      <c r="BK6" s="312"/>
      <c r="BL6" s="313"/>
      <c r="BM6" s="306"/>
      <c r="BN6" s="14" t="s">
        <v>2</v>
      </c>
      <c r="BO6" s="8"/>
      <c r="BP6" s="311"/>
      <c r="BQ6" s="312"/>
      <c r="BR6" s="312"/>
      <c r="BS6" s="312"/>
      <c r="BT6" s="312"/>
      <c r="BU6" s="313"/>
      <c r="BX6" s="317"/>
      <c r="BY6" s="318"/>
      <c r="BZ6" s="318"/>
      <c r="CA6" s="318"/>
      <c r="CB6" s="318"/>
      <c r="CC6" s="319"/>
      <c r="CD6" s="18"/>
      <c r="CE6" s="18"/>
      <c r="CF6" s="18"/>
      <c r="CG6" s="18"/>
      <c r="CH6" s="18"/>
      <c r="CI6" s="326"/>
      <c r="CJ6" s="327"/>
      <c r="CK6" s="327"/>
      <c r="CL6" s="327"/>
      <c r="CM6" s="327"/>
      <c r="CN6" s="327"/>
      <c r="CO6" s="327"/>
      <c r="CP6" s="328"/>
    </row>
    <row r="7" spans="1:95" ht="15" customHeight="1" thickBot="1">
      <c r="A7" s="126"/>
      <c r="B7" s="127"/>
      <c r="C7" s="127"/>
      <c r="D7" s="127"/>
      <c r="E7" s="128">
        <f>MIN(E9:E99)</f>
        <v>0.78</v>
      </c>
      <c r="F7" s="129">
        <f>MIN(F9:F99)</f>
        <v>318.86005999112302</v>
      </c>
      <c r="J7" s="130">
        <f>MIN(J9:J99)</f>
        <v>19.510691994124659</v>
      </c>
      <c r="K7" s="306"/>
      <c r="L7" s="131">
        <f>MIN(L9:L99)</f>
        <v>1014.9999999999999</v>
      </c>
      <c r="M7" s="132">
        <f>MIN(M9:M99)</f>
        <v>15.1</v>
      </c>
      <c r="N7" s="127">
        <f>MIN(N9:N99)</f>
        <v>0.72</v>
      </c>
      <c r="O7" s="133">
        <f>MIN(O9:O99)</f>
        <v>324.17533619329362</v>
      </c>
      <c r="S7" s="130">
        <f>MIN(S9:S99)</f>
        <v>22.785167240734332</v>
      </c>
      <c r="T7" s="306"/>
      <c r="U7" s="131">
        <f>MIN(U9:U99)</f>
        <v>761.24999999999989</v>
      </c>
      <c r="V7" s="132">
        <f>MIN(V9:V99)</f>
        <v>17.2</v>
      </c>
      <c r="W7" s="127">
        <f>MIN(W9:W99)</f>
        <v>0.72</v>
      </c>
      <c r="X7" s="133">
        <f>MIN(X9:X99)</f>
        <v>376.31178743699422</v>
      </c>
      <c r="AB7" s="130">
        <f>MIN(AB9:AB99)</f>
        <v>26.86390113464898</v>
      </c>
      <c r="AC7" s="306"/>
      <c r="AD7" s="131">
        <f>MIN(AD9:AD99)</f>
        <v>608.99999999999989</v>
      </c>
      <c r="AE7" s="132">
        <f>MIN(AE9:AE99)</f>
        <v>20.399999999999999</v>
      </c>
      <c r="AF7" s="127">
        <f>MIN(AF9:AF99)</f>
        <v>0.75</v>
      </c>
      <c r="AG7" s="133">
        <f>MIN(AG9:AG99)</f>
        <v>485.57298223352979</v>
      </c>
      <c r="AK7" s="130">
        <f>MIN(AK9:AK99)</f>
        <v>31.619097985928391</v>
      </c>
      <c r="AL7" s="306"/>
      <c r="AM7" s="131">
        <f>MIN(AM9:AM99)</f>
        <v>608.99999999999989</v>
      </c>
      <c r="AN7" s="132">
        <f>MIN(AN9:AN99)</f>
        <v>22.4</v>
      </c>
      <c r="AO7" s="127">
        <f>MIN(AO9:AO99)</f>
        <v>0.8</v>
      </c>
      <c r="AP7" s="133">
        <f>MIN(AP9:AP99)</f>
        <v>581.13322520510735</v>
      </c>
      <c r="AT7" s="130">
        <f>MIN(AT9:AT99)</f>
        <v>33.065753120086768</v>
      </c>
      <c r="AU7" s="306"/>
      <c r="AV7" s="131">
        <f>MIN(AV9:AV99)</f>
        <v>0</v>
      </c>
      <c r="AW7" s="132">
        <f>MIN(AW9:AW99)</f>
        <v>0</v>
      </c>
      <c r="AX7" s="127">
        <f>MIN(AX9:AX99)</f>
        <v>0</v>
      </c>
      <c r="AY7" s="133">
        <f>MIN(AY9:AY99)</f>
        <v>0</v>
      </c>
      <c r="BC7" s="130">
        <f>MIN(BC9:BC99)</f>
        <v>0</v>
      </c>
      <c r="BD7" s="306"/>
      <c r="BE7" s="131">
        <f>MIN(BE9:BE99)</f>
        <v>0</v>
      </c>
      <c r="BF7" s="132">
        <f>MIN(BF9:BF99)</f>
        <v>0</v>
      </c>
      <c r="BG7" s="127">
        <f>MIN(BG9:BG99)</f>
        <v>0</v>
      </c>
      <c r="BH7" s="133">
        <f>MIN(BH9:BH99)</f>
        <v>0</v>
      </c>
      <c r="BL7" s="130">
        <f>MIN(BL9:BL99)</f>
        <v>0</v>
      </c>
      <c r="BM7" s="306"/>
      <c r="BN7" s="131">
        <f>MIN(BN9:BN99)</f>
        <v>0</v>
      </c>
      <c r="BO7" s="132">
        <f>MIN(BO9:BO99)</f>
        <v>0</v>
      </c>
      <c r="BP7" s="127">
        <f>MIN(BP9:BP99)</f>
        <v>0</v>
      </c>
      <c r="BQ7" s="133">
        <f>MIN(BQ9:BQ99)</f>
        <v>0</v>
      </c>
      <c r="BU7" s="130">
        <f>MIN(BU9:BU99)</f>
        <v>0</v>
      </c>
      <c r="BX7" s="320"/>
      <c r="BY7" s="321"/>
      <c r="BZ7" s="321"/>
      <c r="CA7" s="321"/>
      <c r="CB7" s="321"/>
      <c r="CC7" s="322"/>
      <c r="CI7" s="329"/>
      <c r="CJ7" s="330"/>
      <c r="CK7" s="330"/>
      <c r="CL7" s="330"/>
      <c r="CM7" s="330"/>
      <c r="CN7" s="330"/>
      <c r="CO7" s="330"/>
      <c r="CP7" s="331"/>
    </row>
    <row r="8" spans="1:95" ht="15" customHeight="1" thickBot="1">
      <c r="A8" s="1" t="s">
        <v>5</v>
      </c>
      <c r="B8" s="2" t="s">
        <v>3</v>
      </c>
      <c r="C8" s="3" t="s">
        <v>4</v>
      </c>
      <c r="D8" s="10" t="s">
        <v>27</v>
      </c>
      <c r="E8" s="10" t="s">
        <v>48</v>
      </c>
      <c r="F8" s="26" t="s">
        <v>7</v>
      </c>
      <c r="G8" s="46" t="s">
        <v>49</v>
      </c>
      <c r="H8" s="47" t="s">
        <v>50</v>
      </c>
      <c r="I8" s="48" t="s">
        <v>51</v>
      </c>
      <c r="J8" s="42" t="s">
        <v>25</v>
      </c>
      <c r="K8" s="306"/>
      <c r="L8" s="7" t="s">
        <v>3</v>
      </c>
      <c r="M8" s="3" t="s">
        <v>4</v>
      </c>
      <c r="N8" s="10" t="s">
        <v>52</v>
      </c>
      <c r="O8" s="26" t="s">
        <v>7</v>
      </c>
      <c r="P8" s="124" t="s">
        <v>49</v>
      </c>
      <c r="Q8" s="82" t="s">
        <v>50</v>
      </c>
      <c r="R8" s="125" t="s">
        <v>51</v>
      </c>
      <c r="S8" s="42" t="s">
        <v>25</v>
      </c>
      <c r="T8" s="306"/>
      <c r="U8" s="7" t="s">
        <v>3</v>
      </c>
      <c r="V8" s="3" t="s">
        <v>4</v>
      </c>
      <c r="W8" s="10" t="s">
        <v>52</v>
      </c>
      <c r="X8" s="26" t="s">
        <v>7</v>
      </c>
      <c r="Y8" s="124" t="s">
        <v>49</v>
      </c>
      <c r="Z8" s="82" t="s">
        <v>50</v>
      </c>
      <c r="AA8" s="125" t="s">
        <v>51</v>
      </c>
      <c r="AB8" s="42" t="s">
        <v>25</v>
      </c>
      <c r="AC8" s="306"/>
      <c r="AD8" s="7" t="s">
        <v>3</v>
      </c>
      <c r="AE8" s="3" t="s">
        <v>4</v>
      </c>
      <c r="AF8" s="10" t="s">
        <v>52</v>
      </c>
      <c r="AG8" s="26" t="s">
        <v>7</v>
      </c>
      <c r="AH8" s="124" t="s">
        <v>49</v>
      </c>
      <c r="AI8" s="82" t="s">
        <v>50</v>
      </c>
      <c r="AJ8" s="125" t="s">
        <v>51</v>
      </c>
      <c r="AK8" s="42" t="s">
        <v>25</v>
      </c>
      <c r="AL8" s="306"/>
      <c r="AM8" s="7" t="s">
        <v>3</v>
      </c>
      <c r="AN8" s="3" t="s">
        <v>4</v>
      </c>
      <c r="AO8" s="10" t="s">
        <v>52</v>
      </c>
      <c r="AP8" s="26" t="s">
        <v>7</v>
      </c>
      <c r="AQ8" s="124" t="s">
        <v>49</v>
      </c>
      <c r="AR8" s="82" t="s">
        <v>50</v>
      </c>
      <c r="AS8" s="125" t="s">
        <v>51</v>
      </c>
      <c r="AT8" s="42" t="s">
        <v>25</v>
      </c>
      <c r="AU8" s="306"/>
      <c r="AV8" s="7" t="s">
        <v>3</v>
      </c>
      <c r="AW8" s="3" t="s">
        <v>4</v>
      </c>
      <c r="AX8" s="10" t="s">
        <v>52</v>
      </c>
      <c r="AY8" s="26" t="s">
        <v>7</v>
      </c>
      <c r="AZ8" s="124" t="s">
        <v>49</v>
      </c>
      <c r="BA8" s="82" t="s">
        <v>50</v>
      </c>
      <c r="BB8" s="125" t="s">
        <v>51</v>
      </c>
      <c r="BC8" s="42" t="s">
        <v>25</v>
      </c>
      <c r="BD8" s="306"/>
      <c r="BE8" s="7" t="s">
        <v>3</v>
      </c>
      <c r="BF8" s="3" t="s">
        <v>4</v>
      </c>
      <c r="BG8" s="10" t="s">
        <v>52</v>
      </c>
      <c r="BH8" s="26" t="s">
        <v>7</v>
      </c>
      <c r="BI8" s="124" t="s">
        <v>49</v>
      </c>
      <c r="BJ8" s="82" t="s">
        <v>50</v>
      </c>
      <c r="BK8" s="125" t="s">
        <v>51</v>
      </c>
      <c r="BL8" s="42" t="s">
        <v>25</v>
      </c>
      <c r="BM8" s="306"/>
      <c r="BN8" s="7" t="s">
        <v>3</v>
      </c>
      <c r="BO8" s="3" t="s">
        <v>4</v>
      </c>
      <c r="BP8" s="10" t="s">
        <v>52</v>
      </c>
      <c r="BQ8" s="26" t="s">
        <v>7</v>
      </c>
      <c r="BR8" s="124" t="s">
        <v>49</v>
      </c>
      <c r="BS8" s="82" t="s">
        <v>50</v>
      </c>
      <c r="BT8" s="125" t="s">
        <v>51</v>
      </c>
      <c r="BU8" s="42" t="s">
        <v>25</v>
      </c>
      <c r="BV8" s="1" t="s">
        <v>5</v>
      </c>
      <c r="BX8" s="76" t="s">
        <v>5</v>
      </c>
      <c r="BY8" s="74" t="s">
        <v>3</v>
      </c>
      <c r="BZ8" s="74" t="s">
        <v>28</v>
      </c>
      <c r="CA8" s="75" t="s">
        <v>29</v>
      </c>
      <c r="CB8" s="85" t="s">
        <v>9</v>
      </c>
      <c r="CC8" s="84" t="s">
        <v>53</v>
      </c>
      <c r="CD8" s="86" t="s">
        <v>54</v>
      </c>
      <c r="CE8" s="82" t="s">
        <v>55</v>
      </c>
      <c r="CF8" s="82" t="s">
        <v>56</v>
      </c>
      <c r="CG8" s="83" t="s">
        <v>29</v>
      </c>
      <c r="CH8" s="17"/>
      <c r="CI8" s="76" t="s">
        <v>5</v>
      </c>
      <c r="CJ8" s="74" t="s">
        <v>3</v>
      </c>
      <c r="CK8" s="74" t="s">
        <v>28</v>
      </c>
      <c r="CL8" s="74" t="s">
        <v>33</v>
      </c>
      <c r="CM8" s="74" t="s">
        <v>9</v>
      </c>
      <c r="CN8" s="74" t="s">
        <v>53</v>
      </c>
      <c r="CO8" s="74" t="s">
        <v>27</v>
      </c>
      <c r="CP8" s="74" t="s">
        <v>32</v>
      </c>
    </row>
    <row r="9" spans="1:95" ht="15" customHeight="1">
      <c r="A9" s="4">
        <v>10</v>
      </c>
      <c r="B9" s="30" t="str">
        <f t="shared" ref="B9:B72" si="0">IF($B$5&gt;$A9,"",$E$5)</f>
        <v/>
      </c>
      <c r="C9" s="27" t="str">
        <f>IF($B$5&gt;$A9,"",ROUND($E$6*(29.95985/(1+EXP(1.001307714-0.02508*A9)))/(29.95985/(1+EXP(1.001307714-0.02508*40))),1))</f>
        <v/>
      </c>
      <c r="D9" s="118" t="str">
        <f>IF($B$5&gt;$A9,"",1/((1/B9)-(((0.0493263*C9^(-1.206227)*B9+8676.3*C9^(-3.26218))^-1)/(-151250.4*B9^(-0.5867)))))</f>
        <v/>
      </c>
      <c r="E9" s="28" t="str">
        <f>IF($B$5&gt;$A9,"",ROUND(F9/(1/(0.0493263*(C9^-1.206227)+8676.3*(C9^-3.26218)/(10^(5.9582-2.055953*LOG(C9))))),2))</f>
        <v/>
      </c>
      <c r="F9" s="29" t="str">
        <f>IF($B$5&gt;$A9,"",1/((0.0493263*C9^-1.206227)+8676.3*(C9^-3.26218)/B9))</f>
        <v/>
      </c>
      <c r="G9" s="49" t="str">
        <f>IF($B$5&gt;$A9,"",0.406256+0.424739*C9+0.157447*(B9^0.5)*C9/100)</f>
        <v/>
      </c>
      <c r="H9" s="27" t="str">
        <f>IF($B$5&gt;$A9,"",F9/G9)</f>
        <v/>
      </c>
      <c r="I9" s="50" t="str">
        <f>IF($B$5&gt;$A9,"",200*(H9/(PI()*B9))^0.5)</f>
        <v/>
      </c>
      <c r="J9" s="43" t="str">
        <f>IF($B$5&gt;$A9,"",-0.046068+0.991597*I9+-0.02918*(B9^0.5)*C9/100)</f>
        <v/>
      </c>
      <c r="K9" s="306"/>
      <c r="L9" s="31" t="str">
        <f t="shared" ref="L9:L72" si="1">IF(A9&gt;=$M$5,B9*(1-$M$6),"")</f>
        <v/>
      </c>
      <c r="M9" s="27" t="str">
        <f t="shared" ref="M9:M72" si="2">IF(L9="","",C9)</f>
        <v/>
      </c>
      <c r="N9" s="28" t="str">
        <f>IF($M$5&gt;$A9,"",ROUND(((0.0493263*M9^-1.206227)+8676.3*(M9^-3.26218)/10^(5.9582-2.055953*LOG(M9)))/((0.0493263*M9^-1.206227)+8676.3*(M9^-3.26218)/L9),2))</f>
        <v/>
      </c>
      <c r="O9" s="29" t="str">
        <f>IF($M$5&gt;$A9,"",1/((0.0493263*M9^-1.206227)+8676.3*(M9^-3.26218)/L9))</f>
        <v/>
      </c>
      <c r="P9" s="49" t="str">
        <f>IF($M$5&gt;$A9,"",0.406256+0.424739*M9+0.157447*(L9^0.5)*M9/100)</f>
        <v/>
      </c>
      <c r="Q9" s="27" t="str">
        <f>IF($M$5&gt;$A9,"",O9/P9)</f>
        <v/>
      </c>
      <c r="R9" s="50" t="str">
        <f>IF($M$5&gt;$A9,"",200*(Q9/(PI()*L9))^0.5)</f>
        <v/>
      </c>
      <c r="S9" s="43" t="str">
        <f>IF($M$5&gt;$A9,"",-0.046068+0.991597*R9+-0.02918*(L9^0.5)*M9/100)</f>
        <v/>
      </c>
      <c r="T9" s="306"/>
      <c r="U9" s="36" t="str">
        <f t="shared" ref="U9:U72" si="3">IF(A9&gt;=$V$5,L9*(1-$V$6),"")</f>
        <v/>
      </c>
      <c r="V9" s="32" t="str">
        <f t="shared" ref="V9:V72" si="4">IF(U9="","",M9)</f>
        <v/>
      </c>
      <c r="W9" s="28" t="str">
        <f>IF($V$5&gt;$A9,"",ROUND(((0.0493263*V9^-1.206227)+8676.3*(V9^-3.26218)/10^(5.9582-2.055953*LOG(V9)))/((0.0493263*V9^-1.206227)+8676.3*(V9^-3.26218)/U9),2))</f>
        <v/>
      </c>
      <c r="X9" s="29" t="str">
        <f>IF($V$5&gt;$A9,"",1/((0.0493263*V9^-1.206227)+8676.3*(V9^-3.26218)/U9))</f>
        <v/>
      </c>
      <c r="Y9" s="49" t="str">
        <f>IF($V$5&gt;$A9,"",0.406256+0.424739*V9+0.157447*(U9^0.5)*V9/100)</f>
        <v/>
      </c>
      <c r="Z9" s="27" t="str">
        <f>IF($V$5&gt;$A9,"",X9/Y9)</f>
        <v/>
      </c>
      <c r="AA9" s="50" t="str">
        <f>IF($V$5&gt;$A9,"",200*(Z9/(PI()*U9))^0.5)</f>
        <v/>
      </c>
      <c r="AB9" s="43" t="str">
        <f>IF($V$5&gt;$A9,"",-0.046068+0.991597*AA9+-0.02918*(U9^0.5)*V9/100)</f>
        <v/>
      </c>
      <c r="AC9" s="306"/>
      <c r="AD9" s="36" t="str">
        <f t="shared" ref="AD9:AD72" si="5">IF(A9&gt;=$AE$5,U9*(1-$AE$6),"")</f>
        <v/>
      </c>
      <c r="AE9" s="32" t="str">
        <f t="shared" ref="AE9:AE72" si="6">IF(AD9="","",V9)</f>
        <v/>
      </c>
      <c r="AF9" s="28" t="str">
        <f>IF($AE$5&gt;$A9,"",ROUND(((0.0493263*AE9^-1.206227)+8676.3*(AE9^-3.26218)/10^(5.9582-2.055953*LOG(AE9)))/((0.0493263*AE9^-1.206227)+8676.3*(AE9^-3.26218)/AD9),2))</f>
        <v/>
      </c>
      <c r="AG9" s="29" t="str">
        <f>IF($AE$5&gt;$A9,"",1/((0.0493263*AE9^-1.206227)+8676.3*(AE9^-3.26218)/AD9))</f>
        <v/>
      </c>
      <c r="AH9" s="49" t="str">
        <f>IF($AE$5&gt;$A9,"",0.406256+0.424739*AE9+0.157447*(AD9^0.5)*AE9/100)</f>
        <v/>
      </c>
      <c r="AI9" s="27" t="str">
        <f>IF($AE$5&gt;$A9,"",AG9/AH9)</f>
        <v/>
      </c>
      <c r="AJ9" s="50" t="str">
        <f>IF($AE$5&gt;$A9,"",200*(AI9/(PI()*AD9))^0.5)</f>
        <v/>
      </c>
      <c r="AK9" s="43" t="str">
        <f>IF($AE$5&gt;$A9,"",-0.046068+0.991597*AJ9+-0.02918*(AD9^0.5)*AE9/100)</f>
        <v/>
      </c>
      <c r="AL9" s="306"/>
      <c r="AM9" s="36" t="str">
        <f t="shared" ref="AM9:AM72" si="7">IF(A9&gt;=$AN$5,AD9*(1-$AN$6),"")</f>
        <v/>
      </c>
      <c r="AN9" s="32" t="str">
        <f t="shared" ref="AN9:AN72" si="8">IF(AM9="","",AE9)</f>
        <v/>
      </c>
      <c r="AO9" s="28" t="str">
        <f>IF($AN$5&gt;$A9,"",ROUND(((0.0493263*AN9^-1.206227)+8676.3*(AN9^-3.26218)/10^(5.9582-2.055953*LOG(AN9)))/((0.0493263*AN9^-1.206227)+8676.3*(AN9^-3.26218)/AM9),2))</f>
        <v/>
      </c>
      <c r="AP9" s="29" t="str">
        <f>IF($AN$5&gt;$A9,"",1/((0.0493263*AN9^-1.206227)+8676.3*(AN9^-3.26218)/AM9))</f>
        <v/>
      </c>
      <c r="AQ9" s="49" t="str">
        <f>IF($AN$5&gt;$A9,"",0.406256+0.424739*AN9+0.157447*(AM9^0.5)*AN9/100)</f>
        <v/>
      </c>
      <c r="AR9" s="27" t="str">
        <f>IF($AN$5&gt;$A9,"",AP9/AQ9)</f>
        <v/>
      </c>
      <c r="AS9" s="50" t="str">
        <f>IF($AN$5&gt;$A9,"",200*(AR9/(PI()*AM9))^0.5)</f>
        <v/>
      </c>
      <c r="AT9" s="43" t="str">
        <f>IF($AN$5&gt;$A9,"",-0.046068+0.991597*AS9+-0.02918*(AM9^0.5)*AN9/100)</f>
        <v/>
      </c>
      <c r="AU9" s="306"/>
      <c r="AV9" s="36" t="str">
        <f t="shared" ref="AV9:AV72" si="9">IF(A9&gt;=$AW$5,AM9*(1-$AW$6),"")</f>
        <v/>
      </c>
      <c r="AW9" s="32" t="str">
        <f t="shared" ref="AW9:AW72" si="10">IF(AV9="","",AN9)</f>
        <v/>
      </c>
      <c r="AX9" s="28" t="str">
        <f>IF($AW$5&gt;$A9,"",ROUND(((0.0493263*AW9^-1.206227)+8676.3*(AW9^-3.26218)/10^(5.9582-2.055953*LOG(AW9)))/((0.0493263*AW9^-1.206227)+8676.3*(AW9^-3.26218)/AV9),2))</f>
        <v/>
      </c>
      <c r="AY9" s="29" t="str">
        <f>IF($AW$5&gt;$A9,"",1/((0.0493263*AW9^-1.206227)+8676.3*(AW9^-3.26218)/AV9))</f>
        <v/>
      </c>
      <c r="AZ9" s="49" t="str">
        <f>IF($AW$5&gt;$A9,"",0.406256+0.424739*AW9+0.157447*(AV9^0.5)*AW9/100)</f>
        <v/>
      </c>
      <c r="BA9" s="27" t="str">
        <f>IF($AW$5&gt;$A9,"",AY9/AZ9)</f>
        <v/>
      </c>
      <c r="BB9" s="50" t="str">
        <f>IF($AW$5&gt;$A9,"",200*(BA9/(PI()*AV9))^0.5)</f>
        <v/>
      </c>
      <c r="BC9" s="43" t="str">
        <f>IF($AW$5&gt;$A9,"",-0.046068+0.991597*BB9+-0.02918*(AV9^0.5)*AW9/100)</f>
        <v/>
      </c>
      <c r="BD9" s="306"/>
      <c r="BE9" s="36" t="str">
        <f t="shared" ref="BE9:BE72" si="11">IF(A9&gt;=$BF$5,AV9*(1-$BF$6),"")</f>
        <v/>
      </c>
      <c r="BF9" s="32" t="str">
        <f t="shared" ref="BF9:BF72" si="12">IF(BE9="","",AW9)</f>
        <v/>
      </c>
      <c r="BG9" s="28" t="str">
        <f>IF($BF$5&gt;$A9,"",ROUND(((0.0493263*BF9^-1.206227)+8676.3*(BF9^-3.26218)/10^(5.9582-2.055953*LOG(BF9)))/((0.0493263*BF9^-1.206227)+8676.3*(BF9^-3.26218)/BE9),2))</f>
        <v/>
      </c>
      <c r="BH9" s="29" t="str">
        <f>IF($BF$5&gt;$A9,"",1/((0.0493263*BF9^-1.206227)+8676.3*(BF9^-3.26218)/BE9))</f>
        <v/>
      </c>
      <c r="BI9" s="49" t="str">
        <f>IF($BF$5&gt;$A9,"",0.406256+0.424739*BF9+0.157447*(BE9^0.5)*BF9/100)</f>
        <v/>
      </c>
      <c r="BJ9" s="27" t="str">
        <f>IF($BF$5&gt;$A9,"",BH9/BI9)</f>
        <v/>
      </c>
      <c r="BK9" s="50" t="str">
        <f>IF($BF$5&gt;$A9,"",200*(BJ9/(PI()*BE9))^0.5)</f>
        <v/>
      </c>
      <c r="BL9" s="43" t="str">
        <f>IF($BF$5&gt;$A9,"",-0.046068+0.991597*BK9+-0.02918*(BE9^0.5)*BF9/100)</f>
        <v/>
      </c>
      <c r="BM9" s="306"/>
      <c r="BN9" s="57" t="str">
        <f t="shared" ref="BN9:BN72" si="13">IF(A9&gt;=$BO$5,BE9*(1-$BO$6),"")</f>
        <v/>
      </c>
      <c r="BO9" s="58" t="str">
        <f t="shared" ref="BO9:BO72" si="14">IF(BN9="","",BF9)</f>
        <v/>
      </c>
      <c r="BP9" s="28" t="str">
        <f>IF($BO$5&gt;$A9,"",ROUND(((0.0493263*BO9^-1.206227)+8676.3*(BO9^-3.26218)/10^(5.9582-2.055953*LOG(BO9)))/((0.0493263*BO9^-1.206227)+8676.3*(BO9^-3.26218)/BN9),2))</f>
        <v/>
      </c>
      <c r="BQ9" s="29" t="str">
        <f>IF($BO$5&gt;$A9,"",1/((0.0493263*BO9^-1.206227)+8676.3*(BO9^-3.26218)/BN9))</f>
        <v/>
      </c>
      <c r="BR9" s="49" t="str">
        <f>IF($BO$5&gt;$A9,"",0.406256+0.424739*BO9+0.157447*(BN9^0.5)*BO9/100)</f>
        <v/>
      </c>
      <c r="BS9" s="27" t="str">
        <f>IF($BO$5&gt;$A9,"",BQ9/BR9)</f>
        <v/>
      </c>
      <c r="BT9" s="50" t="str">
        <f>IF($BO$5&gt;$A9,"",200*(BS9/(PI()*BN9))^0.5)</f>
        <v/>
      </c>
      <c r="BU9" s="43" t="str">
        <f>IF($BO$5&gt;$A9,"",-0.046068+0.991597*BT9+-0.02918*(BN9^0.5)*BO9/100)</f>
        <v/>
      </c>
      <c r="BV9" s="5">
        <v>10</v>
      </c>
      <c r="BX9" s="79">
        <v>10</v>
      </c>
      <c r="BY9" s="101" t="str">
        <f t="shared" ref="BY9:BY40" si="15">IF($B$5&gt;$A9,"",MIN(B9,L9,U9,AD9,AM9,AV9,BE9,BN9))</f>
        <v/>
      </c>
      <c r="BZ9" s="101" t="str">
        <f t="shared" ref="BZ9:BZ40" si="16">IF($B$5&gt;$A9,"",1.14831+0.91706*C9+0.01414*(BY9^0.5)*C9/100)</f>
        <v/>
      </c>
      <c r="CA9" s="101" t="str">
        <f t="shared" ref="CA9:CA40" si="17">CG9</f>
        <v/>
      </c>
      <c r="CB9" s="102" t="str">
        <f t="shared" ref="CB9:CB40" si="18">IF($B$5&gt;$A9,"",MIN(F9,O9,X9,AG9,AP9,AY9,BH9,BQ9))</f>
        <v/>
      </c>
      <c r="CC9" s="103" t="str">
        <f t="shared" ref="CC9:CC40" si="19">IF($B$5&gt;$A9,"",MIN(E9,N9,W9,AF9,AO9,AX9,BG9,BP9))</f>
        <v/>
      </c>
      <c r="CD9" s="93" t="str">
        <f t="shared" ref="CD9:CD40" si="20">IF($B$5&gt;$A9,"",2.35638+0.26154*BZ9+0.26116*(BY9^0.5)*BZ9/100)</f>
        <v/>
      </c>
      <c r="CE9" s="94" t="str">
        <f t="shared" ref="CE9:CE40" si="21">IF($B$5&gt;$A9,"",CB9/CD9)</f>
        <v/>
      </c>
      <c r="CF9" s="95" t="str">
        <f t="shared" ref="CF9:CF40" si="22">IF($B$5&gt;$A9,"",200*(CE9/(PI()*BY9))^0.5)</f>
        <v/>
      </c>
      <c r="CG9" s="96" t="str">
        <f t="shared" ref="CG9:CG40" si="23">IF($B$5&gt;$A9,"",0.68678+0.97671*CF9+-0.03031*(BY9^0.5)*BZ9/100)</f>
        <v/>
      </c>
      <c r="CH9" s="22"/>
      <c r="CI9" s="79">
        <v>10</v>
      </c>
      <c r="CJ9" s="101" t="e">
        <f t="shared" ref="CJ9:CJ40" si="24">IF($B$5&gt;$A9,NA(),BY9)</f>
        <v>#N/A</v>
      </c>
      <c r="CK9" s="101" t="e">
        <f t="shared" ref="CK9:CK40" si="25">IF($B$5&gt;$A9,NA(),BZ9)</f>
        <v>#N/A</v>
      </c>
      <c r="CL9" s="101" t="e">
        <f t="shared" ref="CL9:CL40" si="26">IF($B$5&gt;$A9,NA(),CA9)</f>
        <v>#N/A</v>
      </c>
      <c r="CM9" s="101" t="e">
        <f t="shared" ref="CM9:CM40" si="27">IF($B$5&gt;$A9,NA(),CB9)</f>
        <v>#N/A</v>
      </c>
      <c r="CN9" s="113" t="e">
        <f t="shared" ref="CN9:CN40" si="28">IF($B$5&gt;$A9,NA(),CC9)</f>
        <v>#N/A</v>
      </c>
      <c r="CO9" s="101" t="e">
        <f t="shared" ref="CO9:CO40" si="29">IF($B$5&gt;$A9,NA(),D9)</f>
        <v>#N/A</v>
      </c>
      <c r="CP9" s="113" t="e">
        <f t="shared" ref="CP9:CP40" si="30">IF($B$5&gt;$A9,NA(),J9)</f>
        <v>#N/A</v>
      </c>
    </row>
    <row r="10" spans="1:95" ht="15" customHeight="1">
      <c r="A10" s="5">
        <v>11</v>
      </c>
      <c r="B10" s="30" t="str">
        <f t="shared" si="0"/>
        <v/>
      </c>
      <c r="C10" s="27" t="str">
        <f t="shared" ref="C10:C73" si="31">IF($B$5&gt;$A10,"",ROUND($E$6*(29.95985/(1+EXP(1.001307714-0.02508*A10)))/(29.95985/(1+EXP(1.001307714-0.02508*40))),1))</f>
        <v/>
      </c>
      <c r="D10" s="118" t="str">
        <f t="shared" ref="D10:D73" si="32">IF($B$5&gt;$A10,"",1/((1/B10)-(((0.0493263*C10^(-1.206227)*B10+8676.3*C10^(-3.26218))^-1)/(-151250.4*B10^(-0.5867)))))</f>
        <v/>
      </c>
      <c r="E10" s="28" t="str">
        <f t="shared" ref="E10:E73" si="33">IF($B$5&gt;$A10,"",ROUND(F10/(1/(0.0493263*(C10^-1.206227)+8676.3*(C10^-3.26218)/(10^(5.9582-2.055953*LOG(C10))))),2))</f>
        <v/>
      </c>
      <c r="F10" s="29" t="str">
        <f t="shared" ref="F10:F73" si="34">IF($B$5&gt;$A10,"",1/((0.0493263*C10^-1.206227)+8676.3*(C10^-3.26218)/B10))</f>
        <v/>
      </c>
      <c r="G10" s="49" t="str">
        <f t="shared" ref="G10:G73" si="35">IF($B$5&gt;$A10,"",2.35638+0.26154*C10+0.26116*(B10^0.5)*C10/100)</f>
        <v/>
      </c>
      <c r="H10" s="27" t="str">
        <f t="shared" ref="H10:H73" si="36">IF($B$5&gt;$A10,"",F10/G10)</f>
        <v/>
      </c>
      <c r="I10" s="50" t="str">
        <f t="shared" ref="I10:I73" si="37">IF($B$5&gt;$A10,"",200*(H10/(PI()*B10))^0.5)</f>
        <v/>
      </c>
      <c r="J10" s="43" t="str">
        <f t="shared" ref="J10:J73" si="38">IF($B$5&gt;$A10,"",0.68678+0.97671*I10+-0.03031*(B10^0.5)*C10/100)</f>
        <v/>
      </c>
      <c r="K10" s="306"/>
      <c r="L10" s="36" t="str">
        <f>IF(A10&gt;=$M$5,B10*(1-$M$6),"")</f>
        <v/>
      </c>
      <c r="M10" s="32" t="str">
        <f t="shared" si="2"/>
        <v/>
      </c>
      <c r="N10" s="33" t="str">
        <f t="shared" ref="N10:N73" si="39">IF($M$5&gt;$A10,"",ROUND(((0.0493263*M10^-1.206227)+8676.3*(M10^-3.26218)/10^(5.9582-2.055953*LOG(M10)))/((0.0493263*M10^-1.206227)+8676.3*(M10^-3.26218)/L10),2))</f>
        <v/>
      </c>
      <c r="O10" s="35" t="str">
        <f t="shared" ref="O10:O73" si="40">IF($M$5&gt;$A10,"",1/((0.0493263*M10^-1.206227)+8676.3*(M10^-3.26218)/L10))</f>
        <v/>
      </c>
      <c r="P10" s="49" t="str">
        <f t="shared" ref="P10:P73" si="41">IF($M$5&gt;$A10,"",0.406256+0.424739*M10+0.157447*(L10^0.5)*M10/100)</f>
        <v/>
      </c>
      <c r="Q10" s="27" t="str">
        <f t="shared" ref="Q10:Q73" si="42">IF($M$5&gt;$A10,"",O10/P10)</f>
        <v/>
      </c>
      <c r="R10" s="50" t="str">
        <f t="shared" ref="R10:R73" si="43">IF($M$5&gt;$A10,"",200*(Q10/(PI()*L10))^0.5)</f>
        <v/>
      </c>
      <c r="S10" s="59" t="str">
        <f t="shared" ref="S10:S73" si="44">IF($M$5&gt;$A10,"",-0.046068+0.991597*R10+-0.02918*(L10^0.5)*M10/100)</f>
        <v/>
      </c>
      <c r="T10" s="306"/>
      <c r="U10" s="36" t="str">
        <f t="shared" si="3"/>
        <v/>
      </c>
      <c r="V10" s="32" t="str">
        <f t="shared" si="4"/>
        <v/>
      </c>
      <c r="W10" s="33" t="str">
        <f t="shared" ref="W10:W73" si="45">IF($V$5&gt;$A10,"",ROUND(((0.0493263*V10^-1.206227)+8676.3*(V10^-3.26218)/10^(5.9582-2.055953*LOG(V10)))/((0.0493263*V10^-1.206227)+8676.3*(V10^-3.26218)/U10),2))</f>
        <v/>
      </c>
      <c r="X10" s="35" t="str">
        <f t="shared" ref="X10:X73" si="46">IF($V$5&gt;$A10,"",1/((0.0493263*V10^-1.206227)+8676.3*(V10^-3.26218)/U10))</f>
        <v/>
      </c>
      <c r="Y10" s="49" t="str">
        <f t="shared" ref="Y10:Y73" si="47">IF($V$5&gt;$A10,"",0.406256+0.424739*V10+0.157447*(U10^0.5)*V10/100)</f>
        <v/>
      </c>
      <c r="Z10" s="27" t="str">
        <f t="shared" ref="Z10:Z73" si="48">IF($V$5&gt;$A10,"",X10/Y10)</f>
        <v/>
      </c>
      <c r="AA10" s="50" t="str">
        <f t="shared" ref="AA10:AA73" si="49">IF($V$5&gt;$A10,"",200*(Z10/(PI()*U10))^0.5)</f>
        <v/>
      </c>
      <c r="AB10" s="59" t="str">
        <f t="shared" ref="AB10:AB73" si="50">IF($V$5&gt;$A10,"",-0.046068+0.991597*AA10+-0.02918*(U10^0.5)*V10/100)</f>
        <v/>
      </c>
      <c r="AC10" s="306"/>
      <c r="AD10" s="36" t="str">
        <f t="shared" si="5"/>
        <v/>
      </c>
      <c r="AE10" s="32" t="str">
        <f t="shared" si="6"/>
        <v/>
      </c>
      <c r="AF10" s="33" t="str">
        <f t="shared" ref="AF10:AF73" si="51">IF($AE$5&gt;$A10,"",ROUND(((0.0493263*AE10^-1.206227)+8676.3*(AE10^-3.26218)/10^(5.9582-2.055953*LOG(AE10)))/((0.0493263*AE10^-1.206227)+8676.3*(AE10^-3.26218)/AD10),2))</f>
        <v/>
      </c>
      <c r="AG10" s="35" t="str">
        <f t="shared" ref="AG10:AG73" si="52">IF($AE$5&gt;$A10,"",1/((0.0493263*AE10^-1.206227)+8676.3*(AE10^-3.26218)/AD10))</f>
        <v/>
      </c>
      <c r="AH10" s="49" t="str">
        <f t="shared" ref="AH10:AH73" si="53">IF($AE$5&gt;$A10,"",0.406256+0.424739*AE10+0.157447*(AD10^0.5)*AE10/100)</f>
        <v/>
      </c>
      <c r="AI10" s="27" t="str">
        <f t="shared" ref="AI10:AI73" si="54">IF($AE$5&gt;$A10,"",AG10/AH10)</f>
        <v/>
      </c>
      <c r="AJ10" s="50" t="str">
        <f t="shared" ref="AJ10:AJ73" si="55">IF($AE$5&gt;$A10,"",200*(AI10/(PI()*AD10))^0.5)</f>
        <v/>
      </c>
      <c r="AK10" s="59" t="str">
        <f t="shared" ref="AK10:AK73" si="56">IF($AE$5&gt;$A10,"",-0.046068+0.991597*AJ10+-0.02918*(AD10^0.5)*AE10/100)</f>
        <v/>
      </c>
      <c r="AL10" s="306"/>
      <c r="AM10" s="36" t="str">
        <f t="shared" si="7"/>
        <v/>
      </c>
      <c r="AN10" s="32" t="str">
        <f t="shared" si="8"/>
        <v/>
      </c>
      <c r="AO10" s="33" t="str">
        <f t="shared" ref="AO10:AO73" si="57">IF($AN$5&gt;$A10,"",ROUND(((0.0493263*AN10^-1.206227)+8676.3*(AN10^-3.26218)/10^(5.9582-2.055953*LOG(AN10)))/((0.0493263*AN10^-1.206227)+8676.3*(AN10^-3.26218)/AM10),2))</f>
        <v/>
      </c>
      <c r="AP10" s="35" t="str">
        <f t="shared" ref="AP10:AP73" si="58">IF($AN$5&gt;$A10,"",1/((0.0493263*AN10^-1.206227)+8676.3*(AN10^-3.26218)/AM10))</f>
        <v/>
      </c>
      <c r="AQ10" s="49" t="str">
        <f t="shared" ref="AQ10:AQ73" si="59">IF($AN$5&gt;$A10,"",0.406256+0.424739*AN10+0.157447*(AM10^0.5)*AN10/100)</f>
        <v/>
      </c>
      <c r="AR10" s="27" t="str">
        <f t="shared" ref="AR10:AR73" si="60">IF($AN$5&gt;$A10,"",AP10/AQ10)</f>
        <v/>
      </c>
      <c r="AS10" s="50" t="str">
        <f t="shared" ref="AS10:AS73" si="61">IF($AN$5&gt;$A10,"",200*(AR10/(PI()*AM10))^0.5)</f>
        <v/>
      </c>
      <c r="AT10" s="59" t="str">
        <f t="shared" ref="AT10:AT73" si="62">IF($AN$5&gt;$A10,"",-0.046068+0.991597*AS10+-0.02918*(AM10^0.5)*AN10/100)</f>
        <v/>
      </c>
      <c r="AU10" s="306"/>
      <c r="AV10" s="36" t="str">
        <f t="shared" si="9"/>
        <v/>
      </c>
      <c r="AW10" s="32" t="str">
        <f t="shared" si="10"/>
        <v/>
      </c>
      <c r="AX10" s="33" t="str">
        <f t="shared" ref="AX10:AX73" si="63">IF($AW$5&gt;$A10,"",ROUND(((0.0493263*AW10^-1.206227)+8676.3*(AW10^-3.26218)/10^(5.9582-2.055953*LOG(AW10)))/((0.0493263*AW10^-1.206227)+8676.3*(AW10^-3.26218)/AV10),2))</f>
        <v/>
      </c>
      <c r="AY10" s="35" t="str">
        <f t="shared" ref="AY10:AY73" si="64">IF($AW$5&gt;$A10,"",1/((0.0493263*AW10^-1.206227)+8676.3*(AW10^-3.26218)/AV10))</f>
        <v/>
      </c>
      <c r="AZ10" s="49" t="str">
        <f t="shared" ref="AZ10:AZ73" si="65">IF($AW$5&gt;$A10,"",0.406256+0.424739*AW10+0.157447*(AV10^0.5)*AW10/100)</f>
        <v/>
      </c>
      <c r="BA10" s="27" t="str">
        <f t="shared" ref="BA10:BA73" si="66">IF($AW$5&gt;$A10,"",AY10/AZ10)</f>
        <v/>
      </c>
      <c r="BB10" s="50" t="str">
        <f t="shared" ref="BB10:BB73" si="67">IF($AW$5&gt;$A10,"",200*(BA10/(PI()*AV10))^0.5)</f>
        <v/>
      </c>
      <c r="BC10" s="59" t="str">
        <f t="shared" ref="BC10:BC73" si="68">IF($AW$5&gt;$A10,"",-0.046068+0.991597*BB10+-0.02918*(AV10^0.5)*AW10/100)</f>
        <v/>
      </c>
      <c r="BD10" s="306"/>
      <c r="BE10" s="36" t="str">
        <f t="shared" si="11"/>
        <v/>
      </c>
      <c r="BF10" s="32" t="str">
        <f t="shared" si="12"/>
        <v/>
      </c>
      <c r="BG10" s="33" t="str">
        <f t="shared" ref="BG10:BG73" si="69">IF($BF$5&gt;$A10,"",ROUND(((0.0493263*BF10^-1.206227)+8676.3*(BF10^-3.26218)/10^(5.9582-2.055953*LOG(BF10)))/((0.0493263*BF10^-1.206227)+8676.3*(BF10^-3.26218)/BE10),2))</f>
        <v/>
      </c>
      <c r="BH10" s="35" t="str">
        <f t="shared" ref="BH10:BH73" si="70">IF($BF$5&gt;$A10,"",1/((0.0493263*BF10^-1.206227)+8676.3*(BF10^-3.26218)/BE10))</f>
        <v/>
      </c>
      <c r="BI10" s="49" t="str">
        <f t="shared" ref="BI10:BI73" si="71">IF($BF$5&gt;$A10,"",0.406256+0.424739*BF10+0.157447*(BE10^0.5)*BF10/100)</f>
        <v/>
      </c>
      <c r="BJ10" s="27" t="str">
        <f t="shared" ref="BJ10:BJ73" si="72">IF($BF$5&gt;$A10,"",BH10/BI10)</f>
        <v/>
      </c>
      <c r="BK10" s="50" t="str">
        <f t="shared" ref="BK10:BK73" si="73">IF($BF$5&gt;$A10,"",200*(BJ10/(PI()*BE10))^0.5)</f>
        <v/>
      </c>
      <c r="BL10" s="59" t="str">
        <f t="shared" ref="BL10:BL73" si="74">IF($BF$5&gt;$A10,"",-0.046068+0.991597*BK10+-0.02918*(BE10^0.5)*BF10/100)</f>
        <v/>
      </c>
      <c r="BM10" s="306"/>
      <c r="BN10" s="36" t="str">
        <f t="shared" si="13"/>
        <v/>
      </c>
      <c r="BO10" s="32" t="str">
        <f t="shared" si="14"/>
        <v/>
      </c>
      <c r="BP10" s="33" t="str">
        <f t="shared" ref="BP10:BP73" si="75">IF($BO$5&gt;$A10,"",ROUND(((0.0493263*BO10^-1.206227)+8676.3*(BO10^-3.26218)/10^(5.9582-2.055953*LOG(BO10)))/((0.0493263*BO10^-1.206227)+8676.3*(BO10^-3.26218)/BN10),2))</f>
        <v/>
      </c>
      <c r="BQ10" s="35" t="str">
        <f t="shared" ref="BQ10:BQ73" si="76">IF($BO$5&gt;$A10,"",1/((0.0493263*BO10^-1.206227)+8676.3*(BO10^-3.26218)/BN10))</f>
        <v/>
      </c>
      <c r="BR10" s="49" t="str">
        <f t="shared" ref="BR10:BR73" si="77">IF($BO$5&gt;$A10,"",0.406256+0.424739*BO10+0.157447*(BN10^0.5)*BO10/100)</f>
        <v/>
      </c>
      <c r="BS10" s="27" t="str">
        <f t="shared" ref="BS10:BS73" si="78">IF($BO$5&gt;$A10,"",BQ10/BR10)</f>
        <v/>
      </c>
      <c r="BT10" s="50" t="str">
        <f t="shared" ref="BT10:BT73" si="79">IF($BO$5&gt;$A10,"",200*(BS10/(PI()*BN10))^0.5)</f>
        <v/>
      </c>
      <c r="BU10" s="59" t="str">
        <f t="shared" ref="BU10:BU73" si="80">IF($BO$5&gt;$A10,"",-0.046068+0.991597*BT10+-0.02918*(BN10^0.5)*BO10/100)</f>
        <v/>
      </c>
      <c r="BV10" s="5">
        <v>11</v>
      </c>
      <c r="BX10" s="77">
        <v>11</v>
      </c>
      <c r="BY10" s="104" t="str">
        <f t="shared" si="15"/>
        <v/>
      </c>
      <c r="BZ10" s="104" t="str">
        <f t="shared" si="16"/>
        <v/>
      </c>
      <c r="CA10" s="104" t="str">
        <f t="shared" si="17"/>
        <v/>
      </c>
      <c r="CB10" s="105" t="str">
        <f t="shared" si="18"/>
        <v/>
      </c>
      <c r="CC10" s="106" t="str">
        <f t="shared" si="19"/>
        <v/>
      </c>
      <c r="CD10" s="87" t="str">
        <f t="shared" si="20"/>
        <v/>
      </c>
      <c r="CE10" s="23" t="str">
        <f t="shared" si="21"/>
        <v/>
      </c>
      <c r="CF10" s="24" t="str">
        <f t="shared" si="22"/>
        <v/>
      </c>
      <c r="CG10" s="88" t="str">
        <f t="shared" si="23"/>
        <v/>
      </c>
      <c r="CH10" s="22"/>
      <c r="CI10" s="77">
        <v>11</v>
      </c>
      <c r="CJ10" s="104" t="e">
        <f t="shared" si="24"/>
        <v>#N/A</v>
      </c>
      <c r="CK10" s="104" t="e">
        <f t="shared" si="25"/>
        <v>#N/A</v>
      </c>
      <c r="CL10" s="104" t="e">
        <f t="shared" si="26"/>
        <v>#N/A</v>
      </c>
      <c r="CM10" s="104" t="e">
        <f t="shared" si="27"/>
        <v>#N/A</v>
      </c>
      <c r="CN10" s="114" t="e">
        <f t="shared" si="28"/>
        <v>#N/A</v>
      </c>
      <c r="CO10" s="104" t="e">
        <f t="shared" si="29"/>
        <v>#N/A</v>
      </c>
      <c r="CP10" s="114" t="e">
        <f t="shared" si="30"/>
        <v>#N/A</v>
      </c>
    </row>
    <row r="11" spans="1:95" ht="15" customHeight="1">
      <c r="A11" s="5">
        <v>12</v>
      </c>
      <c r="B11" s="30" t="str">
        <f t="shared" si="0"/>
        <v/>
      </c>
      <c r="C11" s="27" t="str">
        <f t="shared" si="31"/>
        <v/>
      </c>
      <c r="D11" s="118" t="str">
        <f t="shared" si="32"/>
        <v/>
      </c>
      <c r="E11" s="28" t="str">
        <f t="shared" si="33"/>
        <v/>
      </c>
      <c r="F11" s="29" t="str">
        <f t="shared" si="34"/>
        <v/>
      </c>
      <c r="G11" s="49" t="str">
        <f t="shared" si="35"/>
        <v/>
      </c>
      <c r="H11" s="27" t="str">
        <f t="shared" si="36"/>
        <v/>
      </c>
      <c r="I11" s="50" t="str">
        <f t="shared" si="37"/>
        <v/>
      </c>
      <c r="J11" s="43" t="str">
        <f t="shared" si="38"/>
        <v/>
      </c>
      <c r="K11" s="306"/>
      <c r="L11" s="36" t="str">
        <f t="shared" si="1"/>
        <v/>
      </c>
      <c r="M11" s="32" t="str">
        <f t="shared" si="2"/>
        <v/>
      </c>
      <c r="N11" s="33" t="str">
        <f t="shared" si="39"/>
        <v/>
      </c>
      <c r="O11" s="35" t="str">
        <f t="shared" si="40"/>
        <v/>
      </c>
      <c r="P11" s="49" t="str">
        <f t="shared" si="41"/>
        <v/>
      </c>
      <c r="Q11" s="27" t="str">
        <f t="shared" si="42"/>
        <v/>
      </c>
      <c r="R11" s="50" t="str">
        <f t="shared" si="43"/>
        <v/>
      </c>
      <c r="S11" s="59" t="str">
        <f t="shared" si="44"/>
        <v/>
      </c>
      <c r="T11" s="306"/>
      <c r="U11" s="36" t="str">
        <f t="shared" si="3"/>
        <v/>
      </c>
      <c r="V11" s="32" t="str">
        <f t="shared" si="4"/>
        <v/>
      </c>
      <c r="W11" s="33" t="str">
        <f t="shared" si="45"/>
        <v/>
      </c>
      <c r="X11" s="35" t="str">
        <f t="shared" si="46"/>
        <v/>
      </c>
      <c r="Y11" s="49" t="str">
        <f t="shared" si="47"/>
        <v/>
      </c>
      <c r="Z11" s="27" t="str">
        <f t="shared" si="48"/>
        <v/>
      </c>
      <c r="AA11" s="50" t="str">
        <f t="shared" si="49"/>
        <v/>
      </c>
      <c r="AB11" s="59" t="str">
        <f t="shared" si="50"/>
        <v/>
      </c>
      <c r="AC11" s="306"/>
      <c r="AD11" s="36" t="str">
        <f t="shared" si="5"/>
        <v/>
      </c>
      <c r="AE11" s="32" t="str">
        <f t="shared" si="6"/>
        <v/>
      </c>
      <c r="AF11" s="33" t="str">
        <f>IF($AE$5&gt;$A11,"",ROUND(((0.0493263*AE11^-1.206227)+8676.3*(AE11^-3.26218)/10^(5.9582-2.055953*LOG(AE11)))/((0.0493263*AE11^-1.206227)+8676.3*(AE11^-3.26218)/AD11),2))</f>
        <v/>
      </c>
      <c r="AG11" s="35" t="str">
        <f t="shared" si="52"/>
        <v/>
      </c>
      <c r="AH11" s="49" t="str">
        <f t="shared" si="53"/>
        <v/>
      </c>
      <c r="AI11" s="27" t="str">
        <f t="shared" si="54"/>
        <v/>
      </c>
      <c r="AJ11" s="50" t="str">
        <f t="shared" si="55"/>
        <v/>
      </c>
      <c r="AK11" s="59" t="str">
        <f t="shared" si="56"/>
        <v/>
      </c>
      <c r="AL11" s="306"/>
      <c r="AM11" s="36" t="str">
        <f t="shared" si="7"/>
        <v/>
      </c>
      <c r="AN11" s="32" t="str">
        <f t="shared" si="8"/>
        <v/>
      </c>
      <c r="AO11" s="33" t="str">
        <f t="shared" si="57"/>
        <v/>
      </c>
      <c r="AP11" s="35" t="str">
        <f t="shared" si="58"/>
        <v/>
      </c>
      <c r="AQ11" s="49" t="str">
        <f t="shared" si="59"/>
        <v/>
      </c>
      <c r="AR11" s="27" t="str">
        <f t="shared" si="60"/>
        <v/>
      </c>
      <c r="AS11" s="50" t="str">
        <f t="shared" si="61"/>
        <v/>
      </c>
      <c r="AT11" s="59" t="str">
        <f t="shared" si="62"/>
        <v/>
      </c>
      <c r="AU11" s="306"/>
      <c r="AV11" s="36" t="str">
        <f t="shared" si="9"/>
        <v/>
      </c>
      <c r="AW11" s="32" t="str">
        <f t="shared" si="10"/>
        <v/>
      </c>
      <c r="AX11" s="33" t="str">
        <f t="shared" si="63"/>
        <v/>
      </c>
      <c r="AY11" s="35" t="str">
        <f t="shared" si="64"/>
        <v/>
      </c>
      <c r="AZ11" s="49" t="str">
        <f t="shared" si="65"/>
        <v/>
      </c>
      <c r="BA11" s="27" t="str">
        <f t="shared" si="66"/>
        <v/>
      </c>
      <c r="BB11" s="50" t="str">
        <f t="shared" si="67"/>
        <v/>
      </c>
      <c r="BC11" s="59" t="str">
        <f t="shared" si="68"/>
        <v/>
      </c>
      <c r="BD11" s="306"/>
      <c r="BE11" s="36" t="str">
        <f t="shared" si="11"/>
        <v/>
      </c>
      <c r="BF11" s="32" t="str">
        <f t="shared" si="12"/>
        <v/>
      </c>
      <c r="BG11" s="33" t="str">
        <f t="shared" si="69"/>
        <v/>
      </c>
      <c r="BH11" s="35" t="str">
        <f t="shared" si="70"/>
        <v/>
      </c>
      <c r="BI11" s="49" t="str">
        <f t="shared" si="71"/>
        <v/>
      </c>
      <c r="BJ11" s="27" t="str">
        <f t="shared" si="72"/>
        <v/>
      </c>
      <c r="BK11" s="50" t="str">
        <f t="shared" si="73"/>
        <v/>
      </c>
      <c r="BL11" s="59" t="str">
        <f t="shared" si="74"/>
        <v/>
      </c>
      <c r="BM11" s="306"/>
      <c r="BN11" s="36" t="str">
        <f t="shared" si="13"/>
        <v/>
      </c>
      <c r="BO11" s="32" t="str">
        <f t="shared" si="14"/>
        <v/>
      </c>
      <c r="BP11" s="33" t="str">
        <f t="shared" si="75"/>
        <v/>
      </c>
      <c r="BQ11" s="35" t="str">
        <f t="shared" si="76"/>
        <v/>
      </c>
      <c r="BR11" s="49" t="str">
        <f t="shared" si="77"/>
        <v/>
      </c>
      <c r="BS11" s="27" t="str">
        <f t="shared" si="78"/>
        <v/>
      </c>
      <c r="BT11" s="50" t="str">
        <f t="shared" si="79"/>
        <v/>
      </c>
      <c r="BU11" s="59" t="str">
        <f t="shared" si="80"/>
        <v/>
      </c>
      <c r="BV11" s="5">
        <v>12</v>
      </c>
      <c r="BX11" s="77">
        <v>12</v>
      </c>
      <c r="BY11" s="104" t="str">
        <f t="shared" si="15"/>
        <v/>
      </c>
      <c r="BZ11" s="104" t="str">
        <f t="shared" si="16"/>
        <v/>
      </c>
      <c r="CA11" s="104" t="str">
        <f t="shared" si="17"/>
        <v/>
      </c>
      <c r="CB11" s="105" t="str">
        <f t="shared" si="18"/>
        <v/>
      </c>
      <c r="CC11" s="106" t="str">
        <f t="shared" si="19"/>
        <v/>
      </c>
      <c r="CD11" s="87" t="str">
        <f t="shared" si="20"/>
        <v/>
      </c>
      <c r="CE11" s="23" t="str">
        <f t="shared" si="21"/>
        <v/>
      </c>
      <c r="CF11" s="24" t="str">
        <f t="shared" si="22"/>
        <v/>
      </c>
      <c r="CG11" s="88" t="str">
        <f t="shared" si="23"/>
        <v/>
      </c>
      <c r="CH11" s="22"/>
      <c r="CI11" s="77">
        <v>12</v>
      </c>
      <c r="CJ11" s="104" t="e">
        <f t="shared" si="24"/>
        <v>#N/A</v>
      </c>
      <c r="CK11" s="104" t="e">
        <f t="shared" si="25"/>
        <v>#N/A</v>
      </c>
      <c r="CL11" s="104" t="e">
        <f t="shared" si="26"/>
        <v>#N/A</v>
      </c>
      <c r="CM11" s="104" t="e">
        <f t="shared" si="27"/>
        <v>#N/A</v>
      </c>
      <c r="CN11" s="114" t="e">
        <f t="shared" si="28"/>
        <v>#N/A</v>
      </c>
      <c r="CO11" s="104" t="e">
        <f t="shared" si="29"/>
        <v>#N/A</v>
      </c>
      <c r="CP11" s="114" t="e">
        <f t="shared" si="30"/>
        <v>#N/A</v>
      </c>
    </row>
    <row r="12" spans="1:95" ht="15" customHeight="1">
      <c r="A12" s="5">
        <v>13</v>
      </c>
      <c r="B12" s="30" t="str">
        <f t="shared" si="0"/>
        <v/>
      </c>
      <c r="C12" s="27" t="str">
        <f t="shared" si="31"/>
        <v/>
      </c>
      <c r="D12" s="118" t="str">
        <f t="shared" si="32"/>
        <v/>
      </c>
      <c r="E12" s="28" t="str">
        <f t="shared" si="33"/>
        <v/>
      </c>
      <c r="F12" s="29" t="str">
        <f t="shared" si="34"/>
        <v/>
      </c>
      <c r="G12" s="49" t="str">
        <f t="shared" si="35"/>
        <v/>
      </c>
      <c r="H12" s="27" t="str">
        <f t="shared" si="36"/>
        <v/>
      </c>
      <c r="I12" s="50" t="str">
        <f t="shared" si="37"/>
        <v/>
      </c>
      <c r="J12" s="43" t="str">
        <f t="shared" si="38"/>
        <v/>
      </c>
      <c r="K12" s="306"/>
      <c r="L12" s="36" t="str">
        <f t="shared" si="1"/>
        <v/>
      </c>
      <c r="M12" s="32" t="str">
        <f t="shared" si="2"/>
        <v/>
      </c>
      <c r="N12" s="33" t="str">
        <f t="shared" si="39"/>
        <v/>
      </c>
      <c r="O12" s="35" t="str">
        <f t="shared" si="40"/>
        <v/>
      </c>
      <c r="P12" s="49" t="str">
        <f t="shared" si="41"/>
        <v/>
      </c>
      <c r="Q12" s="27" t="str">
        <f t="shared" si="42"/>
        <v/>
      </c>
      <c r="R12" s="50" t="str">
        <f t="shared" si="43"/>
        <v/>
      </c>
      <c r="S12" s="59" t="str">
        <f t="shared" si="44"/>
        <v/>
      </c>
      <c r="T12" s="306"/>
      <c r="U12" s="36" t="str">
        <f t="shared" si="3"/>
        <v/>
      </c>
      <c r="V12" s="32" t="str">
        <f t="shared" si="4"/>
        <v/>
      </c>
      <c r="W12" s="33" t="str">
        <f t="shared" si="45"/>
        <v/>
      </c>
      <c r="X12" s="35" t="str">
        <f t="shared" si="46"/>
        <v/>
      </c>
      <c r="Y12" s="49" t="str">
        <f t="shared" si="47"/>
        <v/>
      </c>
      <c r="Z12" s="27" t="str">
        <f t="shared" si="48"/>
        <v/>
      </c>
      <c r="AA12" s="50" t="str">
        <f t="shared" si="49"/>
        <v/>
      </c>
      <c r="AB12" s="59" t="str">
        <f t="shared" si="50"/>
        <v/>
      </c>
      <c r="AC12" s="306"/>
      <c r="AD12" s="36" t="str">
        <f t="shared" si="5"/>
        <v/>
      </c>
      <c r="AE12" s="32" t="str">
        <f t="shared" si="6"/>
        <v/>
      </c>
      <c r="AF12" s="33" t="str">
        <f t="shared" si="51"/>
        <v/>
      </c>
      <c r="AG12" s="35" t="str">
        <f t="shared" si="52"/>
        <v/>
      </c>
      <c r="AH12" s="49" t="str">
        <f t="shared" si="53"/>
        <v/>
      </c>
      <c r="AI12" s="27" t="str">
        <f t="shared" si="54"/>
        <v/>
      </c>
      <c r="AJ12" s="50" t="str">
        <f t="shared" si="55"/>
        <v/>
      </c>
      <c r="AK12" s="59" t="str">
        <f t="shared" si="56"/>
        <v/>
      </c>
      <c r="AL12" s="306"/>
      <c r="AM12" s="36" t="str">
        <f t="shared" si="7"/>
        <v/>
      </c>
      <c r="AN12" s="32" t="str">
        <f t="shared" si="8"/>
        <v/>
      </c>
      <c r="AO12" s="33" t="str">
        <f t="shared" si="57"/>
        <v/>
      </c>
      <c r="AP12" s="35" t="str">
        <f t="shared" si="58"/>
        <v/>
      </c>
      <c r="AQ12" s="49" t="str">
        <f t="shared" si="59"/>
        <v/>
      </c>
      <c r="AR12" s="27" t="str">
        <f t="shared" si="60"/>
        <v/>
      </c>
      <c r="AS12" s="50" t="str">
        <f t="shared" si="61"/>
        <v/>
      </c>
      <c r="AT12" s="59" t="str">
        <f t="shared" si="62"/>
        <v/>
      </c>
      <c r="AU12" s="306"/>
      <c r="AV12" s="36" t="str">
        <f t="shared" si="9"/>
        <v/>
      </c>
      <c r="AW12" s="32" t="str">
        <f t="shared" si="10"/>
        <v/>
      </c>
      <c r="AX12" s="33" t="str">
        <f t="shared" si="63"/>
        <v/>
      </c>
      <c r="AY12" s="35" t="str">
        <f t="shared" si="64"/>
        <v/>
      </c>
      <c r="AZ12" s="49" t="str">
        <f t="shared" si="65"/>
        <v/>
      </c>
      <c r="BA12" s="27" t="str">
        <f t="shared" si="66"/>
        <v/>
      </c>
      <c r="BB12" s="50" t="str">
        <f t="shared" si="67"/>
        <v/>
      </c>
      <c r="BC12" s="59" t="str">
        <f t="shared" si="68"/>
        <v/>
      </c>
      <c r="BD12" s="306"/>
      <c r="BE12" s="36" t="str">
        <f t="shared" si="11"/>
        <v/>
      </c>
      <c r="BF12" s="32" t="str">
        <f t="shared" si="12"/>
        <v/>
      </c>
      <c r="BG12" s="33" t="str">
        <f t="shared" si="69"/>
        <v/>
      </c>
      <c r="BH12" s="35" t="str">
        <f t="shared" si="70"/>
        <v/>
      </c>
      <c r="BI12" s="49" t="str">
        <f t="shared" si="71"/>
        <v/>
      </c>
      <c r="BJ12" s="27" t="str">
        <f t="shared" si="72"/>
        <v/>
      </c>
      <c r="BK12" s="50" t="str">
        <f t="shared" si="73"/>
        <v/>
      </c>
      <c r="BL12" s="59" t="str">
        <f t="shared" si="74"/>
        <v/>
      </c>
      <c r="BM12" s="306"/>
      <c r="BN12" s="36" t="str">
        <f t="shared" si="13"/>
        <v/>
      </c>
      <c r="BO12" s="32" t="str">
        <f t="shared" si="14"/>
        <v/>
      </c>
      <c r="BP12" s="33" t="str">
        <f t="shared" si="75"/>
        <v/>
      </c>
      <c r="BQ12" s="35" t="str">
        <f t="shared" si="76"/>
        <v/>
      </c>
      <c r="BR12" s="49" t="str">
        <f t="shared" si="77"/>
        <v/>
      </c>
      <c r="BS12" s="27" t="str">
        <f t="shared" si="78"/>
        <v/>
      </c>
      <c r="BT12" s="50" t="str">
        <f t="shared" si="79"/>
        <v/>
      </c>
      <c r="BU12" s="59" t="str">
        <f t="shared" si="80"/>
        <v/>
      </c>
      <c r="BV12" s="5">
        <v>13</v>
      </c>
      <c r="BX12" s="77">
        <v>13</v>
      </c>
      <c r="BY12" s="104" t="str">
        <f t="shared" si="15"/>
        <v/>
      </c>
      <c r="BZ12" s="104" t="str">
        <f t="shared" si="16"/>
        <v/>
      </c>
      <c r="CA12" s="104" t="str">
        <f t="shared" si="17"/>
        <v/>
      </c>
      <c r="CB12" s="105" t="str">
        <f t="shared" si="18"/>
        <v/>
      </c>
      <c r="CC12" s="106" t="str">
        <f t="shared" si="19"/>
        <v/>
      </c>
      <c r="CD12" s="87" t="str">
        <f t="shared" si="20"/>
        <v/>
      </c>
      <c r="CE12" s="23" t="str">
        <f t="shared" si="21"/>
        <v/>
      </c>
      <c r="CF12" s="24" t="str">
        <f t="shared" si="22"/>
        <v/>
      </c>
      <c r="CG12" s="88" t="str">
        <f t="shared" si="23"/>
        <v/>
      </c>
      <c r="CH12" s="22"/>
      <c r="CI12" s="77">
        <v>13</v>
      </c>
      <c r="CJ12" s="104" t="e">
        <f t="shared" si="24"/>
        <v>#N/A</v>
      </c>
      <c r="CK12" s="104" t="e">
        <f t="shared" si="25"/>
        <v>#N/A</v>
      </c>
      <c r="CL12" s="104" t="e">
        <f t="shared" si="26"/>
        <v>#N/A</v>
      </c>
      <c r="CM12" s="104" t="e">
        <f t="shared" si="27"/>
        <v>#N/A</v>
      </c>
      <c r="CN12" s="114" t="e">
        <f t="shared" si="28"/>
        <v>#N/A</v>
      </c>
      <c r="CO12" s="104" t="e">
        <f t="shared" si="29"/>
        <v>#N/A</v>
      </c>
      <c r="CP12" s="114" t="e">
        <f t="shared" si="30"/>
        <v>#N/A</v>
      </c>
    </row>
    <row r="13" spans="1:95" ht="15" customHeight="1">
      <c r="A13" s="5">
        <v>14</v>
      </c>
      <c r="B13" s="30" t="str">
        <f t="shared" si="0"/>
        <v/>
      </c>
      <c r="C13" s="27" t="str">
        <f t="shared" si="31"/>
        <v/>
      </c>
      <c r="D13" s="118" t="str">
        <f t="shared" si="32"/>
        <v/>
      </c>
      <c r="E13" s="28" t="str">
        <f t="shared" si="33"/>
        <v/>
      </c>
      <c r="F13" s="29" t="str">
        <f t="shared" si="34"/>
        <v/>
      </c>
      <c r="G13" s="49" t="str">
        <f t="shared" si="35"/>
        <v/>
      </c>
      <c r="H13" s="27" t="str">
        <f t="shared" si="36"/>
        <v/>
      </c>
      <c r="I13" s="50" t="str">
        <f t="shared" si="37"/>
        <v/>
      </c>
      <c r="J13" s="43" t="str">
        <f t="shared" si="38"/>
        <v/>
      </c>
      <c r="K13" s="306"/>
      <c r="L13" s="36" t="str">
        <f t="shared" si="1"/>
        <v/>
      </c>
      <c r="M13" s="32" t="str">
        <f t="shared" si="2"/>
        <v/>
      </c>
      <c r="N13" s="33" t="str">
        <f t="shared" si="39"/>
        <v/>
      </c>
      <c r="O13" s="35" t="str">
        <f t="shared" si="40"/>
        <v/>
      </c>
      <c r="P13" s="49" t="str">
        <f t="shared" si="41"/>
        <v/>
      </c>
      <c r="Q13" s="27" t="str">
        <f t="shared" si="42"/>
        <v/>
      </c>
      <c r="R13" s="50" t="str">
        <f t="shared" si="43"/>
        <v/>
      </c>
      <c r="S13" s="59" t="str">
        <f t="shared" si="44"/>
        <v/>
      </c>
      <c r="T13" s="306"/>
      <c r="U13" s="36" t="str">
        <f t="shared" si="3"/>
        <v/>
      </c>
      <c r="V13" s="32" t="str">
        <f t="shared" si="4"/>
        <v/>
      </c>
      <c r="W13" s="33" t="str">
        <f t="shared" si="45"/>
        <v/>
      </c>
      <c r="X13" s="35" t="str">
        <f t="shared" si="46"/>
        <v/>
      </c>
      <c r="Y13" s="49" t="str">
        <f t="shared" si="47"/>
        <v/>
      </c>
      <c r="Z13" s="27" t="str">
        <f t="shared" si="48"/>
        <v/>
      </c>
      <c r="AA13" s="50" t="str">
        <f t="shared" si="49"/>
        <v/>
      </c>
      <c r="AB13" s="59" t="str">
        <f t="shared" si="50"/>
        <v/>
      </c>
      <c r="AC13" s="306"/>
      <c r="AD13" s="36" t="str">
        <f t="shared" si="5"/>
        <v/>
      </c>
      <c r="AE13" s="32" t="str">
        <f t="shared" si="6"/>
        <v/>
      </c>
      <c r="AF13" s="33" t="str">
        <f t="shared" si="51"/>
        <v/>
      </c>
      <c r="AG13" s="35" t="str">
        <f t="shared" si="52"/>
        <v/>
      </c>
      <c r="AH13" s="49" t="str">
        <f t="shared" si="53"/>
        <v/>
      </c>
      <c r="AI13" s="27" t="str">
        <f t="shared" si="54"/>
        <v/>
      </c>
      <c r="AJ13" s="50" t="str">
        <f t="shared" si="55"/>
        <v/>
      </c>
      <c r="AK13" s="59" t="str">
        <f t="shared" si="56"/>
        <v/>
      </c>
      <c r="AL13" s="306"/>
      <c r="AM13" s="36" t="str">
        <f t="shared" si="7"/>
        <v/>
      </c>
      <c r="AN13" s="32" t="str">
        <f t="shared" si="8"/>
        <v/>
      </c>
      <c r="AO13" s="33" t="str">
        <f t="shared" si="57"/>
        <v/>
      </c>
      <c r="AP13" s="35" t="str">
        <f t="shared" si="58"/>
        <v/>
      </c>
      <c r="AQ13" s="49" t="str">
        <f t="shared" si="59"/>
        <v/>
      </c>
      <c r="AR13" s="27" t="str">
        <f t="shared" si="60"/>
        <v/>
      </c>
      <c r="AS13" s="50" t="str">
        <f t="shared" si="61"/>
        <v/>
      </c>
      <c r="AT13" s="59" t="str">
        <f t="shared" si="62"/>
        <v/>
      </c>
      <c r="AU13" s="306"/>
      <c r="AV13" s="36" t="str">
        <f t="shared" si="9"/>
        <v/>
      </c>
      <c r="AW13" s="32" t="str">
        <f t="shared" si="10"/>
        <v/>
      </c>
      <c r="AX13" s="33" t="str">
        <f t="shared" si="63"/>
        <v/>
      </c>
      <c r="AY13" s="35" t="str">
        <f t="shared" si="64"/>
        <v/>
      </c>
      <c r="AZ13" s="49" t="str">
        <f t="shared" si="65"/>
        <v/>
      </c>
      <c r="BA13" s="27" t="str">
        <f t="shared" si="66"/>
        <v/>
      </c>
      <c r="BB13" s="50" t="str">
        <f t="shared" si="67"/>
        <v/>
      </c>
      <c r="BC13" s="59" t="str">
        <f t="shared" si="68"/>
        <v/>
      </c>
      <c r="BD13" s="306"/>
      <c r="BE13" s="36" t="str">
        <f t="shared" si="11"/>
        <v/>
      </c>
      <c r="BF13" s="32" t="str">
        <f t="shared" si="12"/>
        <v/>
      </c>
      <c r="BG13" s="33" t="str">
        <f t="shared" si="69"/>
        <v/>
      </c>
      <c r="BH13" s="35" t="str">
        <f t="shared" si="70"/>
        <v/>
      </c>
      <c r="BI13" s="49" t="str">
        <f t="shared" si="71"/>
        <v/>
      </c>
      <c r="BJ13" s="27" t="str">
        <f t="shared" si="72"/>
        <v/>
      </c>
      <c r="BK13" s="50" t="str">
        <f t="shared" si="73"/>
        <v/>
      </c>
      <c r="BL13" s="59" t="str">
        <f t="shared" si="74"/>
        <v/>
      </c>
      <c r="BM13" s="306"/>
      <c r="BN13" s="36" t="str">
        <f t="shared" si="13"/>
        <v/>
      </c>
      <c r="BO13" s="32" t="str">
        <f t="shared" si="14"/>
        <v/>
      </c>
      <c r="BP13" s="33" t="str">
        <f t="shared" si="75"/>
        <v/>
      </c>
      <c r="BQ13" s="35" t="str">
        <f t="shared" si="76"/>
        <v/>
      </c>
      <c r="BR13" s="49" t="str">
        <f t="shared" si="77"/>
        <v/>
      </c>
      <c r="BS13" s="27" t="str">
        <f t="shared" si="78"/>
        <v/>
      </c>
      <c r="BT13" s="50" t="str">
        <f t="shared" si="79"/>
        <v/>
      </c>
      <c r="BU13" s="59" t="str">
        <f t="shared" si="80"/>
        <v/>
      </c>
      <c r="BV13" s="5">
        <v>14</v>
      </c>
      <c r="BX13" s="77">
        <v>14</v>
      </c>
      <c r="BY13" s="104" t="str">
        <f t="shared" si="15"/>
        <v/>
      </c>
      <c r="BZ13" s="104" t="str">
        <f t="shared" si="16"/>
        <v/>
      </c>
      <c r="CA13" s="104" t="str">
        <f t="shared" si="17"/>
        <v/>
      </c>
      <c r="CB13" s="105" t="str">
        <f t="shared" si="18"/>
        <v/>
      </c>
      <c r="CC13" s="106" t="str">
        <f t="shared" si="19"/>
        <v/>
      </c>
      <c r="CD13" s="87" t="str">
        <f t="shared" si="20"/>
        <v/>
      </c>
      <c r="CE13" s="23" t="str">
        <f t="shared" si="21"/>
        <v/>
      </c>
      <c r="CF13" s="24" t="str">
        <f t="shared" si="22"/>
        <v/>
      </c>
      <c r="CG13" s="88" t="str">
        <f t="shared" si="23"/>
        <v/>
      </c>
      <c r="CH13" s="22"/>
      <c r="CI13" s="77">
        <v>14</v>
      </c>
      <c r="CJ13" s="104" t="e">
        <f t="shared" si="24"/>
        <v>#N/A</v>
      </c>
      <c r="CK13" s="104" t="e">
        <f t="shared" si="25"/>
        <v>#N/A</v>
      </c>
      <c r="CL13" s="104" t="e">
        <f t="shared" si="26"/>
        <v>#N/A</v>
      </c>
      <c r="CM13" s="104" t="e">
        <f t="shared" si="27"/>
        <v>#N/A</v>
      </c>
      <c r="CN13" s="114" t="e">
        <f t="shared" si="28"/>
        <v>#N/A</v>
      </c>
      <c r="CO13" s="104" t="e">
        <f t="shared" si="29"/>
        <v>#N/A</v>
      </c>
      <c r="CP13" s="114" t="e">
        <f t="shared" si="30"/>
        <v>#N/A</v>
      </c>
    </row>
    <row r="14" spans="1:95" ht="15" customHeight="1">
      <c r="A14" s="4">
        <v>15</v>
      </c>
      <c r="B14" s="30" t="str">
        <f t="shared" si="0"/>
        <v/>
      </c>
      <c r="C14" s="27" t="str">
        <f t="shared" si="31"/>
        <v/>
      </c>
      <c r="D14" s="118" t="str">
        <f t="shared" si="32"/>
        <v/>
      </c>
      <c r="E14" s="28" t="str">
        <f t="shared" si="33"/>
        <v/>
      </c>
      <c r="F14" s="29" t="str">
        <f t="shared" si="34"/>
        <v/>
      </c>
      <c r="G14" s="49" t="str">
        <f t="shared" si="35"/>
        <v/>
      </c>
      <c r="H14" s="27" t="str">
        <f t="shared" si="36"/>
        <v/>
      </c>
      <c r="I14" s="50" t="str">
        <f t="shared" si="37"/>
        <v/>
      </c>
      <c r="J14" s="43" t="str">
        <f t="shared" si="38"/>
        <v/>
      </c>
      <c r="K14" s="306"/>
      <c r="L14" s="31" t="str">
        <f t="shared" si="1"/>
        <v/>
      </c>
      <c r="M14" s="27" t="str">
        <f t="shared" si="2"/>
        <v/>
      </c>
      <c r="N14" s="28" t="str">
        <f t="shared" si="39"/>
        <v/>
      </c>
      <c r="O14" s="29" t="str">
        <f t="shared" si="40"/>
        <v/>
      </c>
      <c r="P14" s="49" t="str">
        <f t="shared" si="41"/>
        <v/>
      </c>
      <c r="Q14" s="27" t="str">
        <f t="shared" si="42"/>
        <v/>
      </c>
      <c r="R14" s="50" t="str">
        <f t="shared" si="43"/>
        <v/>
      </c>
      <c r="S14" s="59" t="str">
        <f t="shared" si="44"/>
        <v/>
      </c>
      <c r="T14" s="306"/>
      <c r="U14" s="36" t="str">
        <f t="shared" si="3"/>
        <v/>
      </c>
      <c r="V14" s="32" t="str">
        <f t="shared" si="4"/>
        <v/>
      </c>
      <c r="W14" s="33" t="str">
        <f t="shared" si="45"/>
        <v/>
      </c>
      <c r="X14" s="29" t="str">
        <f t="shared" si="46"/>
        <v/>
      </c>
      <c r="Y14" s="49" t="str">
        <f t="shared" si="47"/>
        <v/>
      </c>
      <c r="Z14" s="27" t="str">
        <f t="shared" si="48"/>
        <v/>
      </c>
      <c r="AA14" s="50" t="str">
        <f t="shared" si="49"/>
        <v/>
      </c>
      <c r="AB14" s="59" t="str">
        <f t="shared" si="50"/>
        <v/>
      </c>
      <c r="AC14" s="306"/>
      <c r="AD14" s="36" t="str">
        <f t="shared" si="5"/>
        <v/>
      </c>
      <c r="AE14" s="32" t="str">
        <f t="shared" si="6"/>
        <v/>
      </c>
      <c r="AF14" s="33" t="str">
        <f t="shared" si="51"/>
        <v/>
      </c>
      <c r="AG14" s="29" t="str">
        <f t="shared" si="52"/>
        <v/>
      </c>
      <c r="AH14" s="49" t="str">
        <f t="shared" si="53"/>
        <v/>
      </c>
      <c r="AI14" s="27" t="str">
        <f t="shared" si="54"/>
        <v/>
      </c>
      <c r="AJ14" s="50" t="str">
        <f t="shared" si="55"/>
        <v/>
      </c>
      <c r="AK14" s="59" t="str">
        <f t="shared" si="56"/>
        <v/>
      </c>
      <c r="AL14" s="306"/>
      <c r="AM14" s="36" t="str">
        <f t="shared" si="7"/>
        <v/>
      </c>
      <c r="AN14" s="32" t="str">
        <f t="shared" si="8"/>
        <v/>
      </c>
      <c r="AO14" s="33" t="str">
        <f t="shared" si="57"/>
        <v/>
      </c>
      <c r="AP14" s="29" t="str">
        <f t="shared" si="58"/>
        <v/>
      </c>
      <c r="AQ14" s="49" t="str">
        <f t="shared" si="59"/>
        <v/>
      </c>
      <c r="AR14" s="27" t="str">
        <f t="shared" si="60"/>
        <v/>
      </c>
      <c r="AS14" s="50" t="str">
        <f t="shared" si="61"/>
        <v/>
      </c>
      <c r="AT14" s="59" t="str">
        <f t="shared" si="62"/>
        <v/>
      </c>
      <c r="AU14" s="306"/>
      <c r="AV14" s="36" t="str">
        <f t="shared" si="9"/>
        <v/>
      </c>
      <c r="AW14" s="32" t="str">
        <f t="shared" si="10"/>
        <v/>
      </c>
      <c r="AX14" s="33" t="str">
        <f t="shared" si="63"/>
        <v/>
      </c>
      <c r="AY14" s="29" t="str">
        <f t="shared" si="64"/>
        <v/>
      </c>
      <c r="AZ14" s="49" t="str">
        <f t="shared" si="65"/>
        <v/>
      </c>
      <c r="BA14" s="27" t="str">
        <f t="shared" si="66"/>
        <v/>
      </c>
      <c r="BB14" s="50" t="str">
        <f t="shared" si="67"/>
        <v/>
      </c>
      <c r="BC14" s="59" t="str">
        <f t="shared" si="68"/>
        <v/>
      </c>
      <c r="BD14" s="306"/>
      <c r="BE14" s="36" t="str">
        <f t="shared" si="11"/>
        <v/>
      </c>
      <c r="BF14" s="32" t="str">
        <f t="shared" si="12"/>
        <v/>
      </c>
      <c r="BG14" s="33" t="str">
        <f t="shared" si="69"/>
        <v/>
      </c>
      <c r="BH14" s="29" t="str">
        <f t="shared" si="70"/>
        <v/>
      </c>
      <c r="BI14" s="49" t="str">
        <f t="shared" si="71"/>
        <v/>
      </c>
      <c r="BJ14" s="27" t="str">
        <f t="shared" si="72"/>
        <v/>
      </c>
      <c r="BK14" s="50" t="str">
        <f t="shared" si="73"/>
        <v/>
      </c>
      <c r="BL14" s="59" t="str">
        <f t="shared" si="74"/>
        <v/>
      </c>
      <c r="BM14" s="306"/>
      <c r="BN14" s="36" t="str">
        <f t="shared" si="13"/>
        <v/>
      </c>
      <c r="BO14" s="32" t="str">
        <f t="shared" si="14"/>
        <v/>
      </c>
      <c r="BP14" s="33" t="str">
        <f t="shared" si="75"/>
        <v/>
      </c>
      <c r="BQ14" s="29" t="str">
        <f t="shared" si="76"/>
        <v/>
      </c>
      <c r="BR14" s="49" t="str">
        <f t="shared" si="77"/>
        <v/>
      </c>
      <c r="BS14" s="27" t="str">
        <f t="shared" si="78"/>
        <v/>
      </c>
      <c r="BT14" s="50" t="str">
        <f t="shared" si="79"/>
        <v/>
      </c>
      <c r="BU14" s="59" t="str">
        <f t="shared" si="80"/>
        <v/>
      </c>
      <c r="BV14" s="5">
        <v>15</v>
      </c>
      <c r="BX14" s="77">
        <v>15</v>
      </c>
      <c r="BY14" s="104" t="str">
        <f t="shared" si="15"/>
        <v/>
      </c>
      <c r="BZ14" s="104" t="str">
        <f t="shared" si="16"/>
        <v/>
      </c>
      <c r="CA14" s="104" t="str">
        <f t="shared" si="17"/>
        <v/>
      </c>
      <c r="CB14" s="105" t="str">
        <f t="shared" si="18"/>
        <v/>
      </c>
      <c r="CC14" s="106" t="str">
        <f t="shared" si="19"/>
        <v/>
      </c>
      <c r="CD14" s="87" t="str">
        <f t="shared" si="20"/>
        <v/>
      </c>
      <c r="CE14" s="23" t="str">
        <f t="shared" si="21"/>
        <v/>
      </c>
      <c r="CF14" s="24" t="str">
        <f t="shared" si="22"/>
        <v/>
      </c>
      <c r="CG14" s="88" t="str">
        <f t="shared" si="23"/>
        <v/>
      </c>
      <c r="CH14" s="22"/>
      <c r="CI14" s="77">
        <v>15</v>
      </c>
      <c r="CJ14" s="104" t="e">
        <f t="shared" si="24"/>
        <v>#N/A</v>
      </c>
      <c r="CK14" s="104" t="e">
        <f t="shared" si="25"/>
        <v>#N/A</v>
      </c>
      <c r="CL14" s="104" t="e">
        <f t="shared" si="26"/>
        <v>#N/A</v>
      </c>
      <c r="CM14" s="104" t="e">
        <f t="shared" si="27"/>
        <v>#N/A</v>
      </c>
      <c r="CN14" s="114" t="e">
        <f t="shared" si="28"/>
        <v>#N/A</v>
      </c>
      <c r="CO14" s="104" t="e">
        <f t="shared" si="29"/>
        <v>#N/A</v>
      </c>
      <c r="CP14" s="114" t="e">
        <f t="shared" si="30"/>
        <v>#N/A</v>
      </c>
    </row>
    <row r="15" spans="1:95" ht="15" customHeight="1">
      <c r="A15" s="5">
        <v>16</v>
      </c>
      <c r="B15" s="30" t="str">
        <f t="shared" si="0"/>
        <v/>
      </c>
      <c r="C15" s="27" t="str">
        <f t="shared" si="31"/>
        <v/>
      </c>
      <c r="D15" s="118" t="str">
        <f t="shared" si="32"/>
        <v/>
      </c>
      <c r="E15" s="28" t="str">
        <f t="shared" si="33"/>
        <v/>
      </c>
      <c r="F15" s="29" t="str">
        <f t="shared" si="34"/>
        <v/>
      </c>
      <c r="G15" s="49" t="str">
        <f t="shared" si="35"/>
        <v/>
      </c>
      <c r="H15" s="27" t="str">
        <f t="shared" si="36"/>
        <v/>
      </c>
      <c r="I15" s="50" t="str">
        <f t="shared" si="37"/>
        <v/>
      </c>
      <c r="J15" s="43" t="str">
        <f t="shared" si="38"/>
        <v/>
      </c>
      <c r="K15" s="306"/>
      <c r="L15" s="36" t="str">
        <f t="shared" si="1"/>
        <v/>
      </c>
      <c r="M15" s="32" t="str">
        <f t="shared" si="2"/>
        <v/>
      </c>
      <c r="N15" s="33" t="str">
        <f t="shared" si="39"/>
        <v/>
      </c>
      <c r="O15" s="35" t="str">
        <f t="shared" si="40"/>
        <v/>
      </c>
      <c r="P15" s="49" t="str">
        <f t="shared" si="41"/>
        <v/>
      </c>
      <c r="Q15" s="27" t="str">
        <f t="shared" si="42"/>
        <v/>
      </c>
      <c r="R15" s="50" t="str">
        <f t="shared" si="43"/>
        <v/>
      </c>
      <c r="S15" s="59" t="str">
        <f t="shared" si="44"/>
        <v/>
      </c>
      <c r="T15" s="306"/>
      <c r="U15" s="36" t="str">
        <f t="shared" si="3"/>
        <v/>
      </c>
      <c r="V15" s="32" t="str">
        <f t="shared" si="4"/>
        <v/>
      </c>
      <c r="W15" s="33" t="str">
        <f t="shared" si="45"/>
        <v/>
      </c>
      <c r="X15" s="35" t="str">
        <f t="shared" si="46"/>
        <v/>
      </c>
      <c r="Y15" s="49" t="str">
        <f t="shared" si="47"/>
        <v/>
      </c>
      <c r="Z15" s="27" t="str">
        <f t="shared" si="48"/>
        <v/>
      </c>
      <c r="AA15" s="50" t="str">
        <f t="shared" si="49"/>
        <v/>
      </c>
      <c r="AB15" s="59" t="str">
        <f t="shared" si="50"/>
        <v/>
      </c>
      <c r="AC15" s="306"/>
      <c r="AD15" s="36" t="str">
        <f t="shared" si="5"/>
        <v/>
      </c>
      <c r="AE15" s="32" t="str">
        <f t="shared" si="6"/>
        <v/>
      </c>
      <c r="AF15" s="33" t="str">
        <f t="shared" si="51"/>
        <v/>
      </c>
      <c r="AG15" s="35" t="str">
        <f t="shared" si="52"/>
        <v/>
      </c>
      <c r="AH15" s="49" t="str">
        <f t="shared" si="53"/>
        <v/>
      </c>
      <c r="AI15" s="27" t="str">
        <f t="shared" si="54"/>
        <v/>
      </c>
      <c r="AJ15" s="50" t="str">
        <f t="shared" si="55"/>
        <v/>
      </c>
      <c r="AK15" s="59" t="str">
        <f t="shared" si="56"/>
        <v/>
      </c>
      <c r="AL15" s="306"/>
      <c r="AM15" s="36" t="str">
        <f t="shared" si="7"/>
        <v/>
      </c>
      <c r="AN15" s="32" t="str">
        <f t="shared" si="8"/>
        <v/>
      </c>
      <c r="AO15" s="33" t="str">
        <f t="shared" si="57"/>
        <v/>
      </c>
      <c r="AP15" s="35" t="str">
        <f t="shared" si="58"/>
        <v/>
      </c>
      <c r="AQ15" s="49" t="str">
        <f t="shared" si="59"/>
        <v/>
      </c>
      <c r="AR15" s="27" t="str">
        <f t="shared" si="60"/>
        <v/>
      </c>
      <c r="AS15" s="50" t="str">
        <f t="shared" si="61"/>
        <v/>
      </c>
      <c r="AT15" s="59" t="str">
        <f t="shared" si="62"/>
        <v/>
      </c>
      <c r="AU15" s="306"/>
      <c r="AV15" s="36" t="str">
        <f t="shared" si="9"/>
        <v/>
      </c>
      <c r="AW15" s="32" t="str">
        <f t="shared" si="10"/>
        <v/>
      </c>
      <c r="AX15" s="33" t="str">
        <f t="shared" si="63"/>
        <v/>
      </c>
      <c r="AY15" s="35" t="str">
        <f t="shared" si="64"/>
        <v/>
      </c>
      <c r="AZ15" s="49" t="str">
        <f t="shared" si="65"/>
        <v/>
      </c>
      <c r="BA15" s="27" t="str">
        <f t="shared" si="66"/>
        <v/>
      </c>
      <c r="BB15" s="50" t="str">
        <f t="shared" si="67"/>
        <v/>
      </c>
      <c r="BC15" s="59" t="str">
        <f t="shared" si="68"/>
        <v/>
      </c>
      <c r="BD15" s="306"/>
      <c r="BE15" s="36" t="str">
        <f t="shared" si="11"/>
        <v/>
      </c>
      <c r="BF15" s="32" t="str">
        <f t="shared" si="12"/>
        <v/>
      </c>
      <c r="BG15" s="33" t="str">
        <f t="shared" si="69"/>
        <v/>
      </c>
      <c r="BH15" s="35" t="str">
        <f t="shared" si="70"/>
        <v/>
      </c>
      <c r="BI15" s="49" t="str">
        <f t="shared" si="71"/>
        <v/>
      </c>
      <c r="BJ15" s="27" t="str">
        <f t="shared" si="72"/>
        <v/>
      </c>
      <c r="BK15" s="50" t="str">
        <f t="shared" si="73"/>
        <v/>
      </c>
      <c r="BL15" s="59" t="str">
        <f t="shared" si="74"/>
        <v/>
      </c>
      <c r="BM15" s="306"/>
      <c r="BN15" s="36" t="str">
        <f t="shared" si="13"/>
        <v/>
      </c>
      <c r="BO15" s="32" t="str">
        <f t="shared" si="14"/>
        <v/>
      </c>
      <c r="BP15" s="33" t="str">
        <f t="shared" si="75"/>
        <v/>
      </c>
      <c r="BQ15" s="35" t="str">
        <f t="shared" si="76"/>
        <v/>
      </c>
      <c r="BR15" s="49" t="str">
        <f t="shared" si="77"/>
        <v/>
      </c>
      <c r="BS15" s="27" t="str">
        <f>IF($BO$5&gt;$A15,"",BQ15/BR15)</f>
        <v/>
      </c>
      <c r="BT15" s="50" t="str">
        <f t="shared" si="79"/>
        <v/>
      </c>
      <c r="BU15" s="59" t="str">
        <f t="shared" si="80"/>
        <v/>
      </c>
      <c r="BV15" s="5">
        <v>16</v>
      </c>
      <c r="BX15" s="77">
        <v>16</v>
      </c>
      <c r="BY15" s="104" t="str">
        <f t="shared" si="15"/>
        <v/>
      </c>
      <c r="BZ15" s="104" t="str">
        <f t="shared" si="16"/>
        <v/>
      </c>
      <c r="CA15" s="104" t="str">
        <f t="shared" si="17"/>
        <v/>
      </c>
      <c r="CB15" s="105" t="str">
        <f t="shared" si="18"/>
        <v/>
      </c>
      <c r="CC15" s="106" t="str">
        <f t="shared" si="19"/>
        <v/>
      </c>
      <c r="CD15" s="87" t="str">
        <f t="shared" si="20"/>
        <v/>
      </c>
      <c r="CE15" s="23" t="str">
        <f t="shared" si="21"/>
        <v/>
      </c>
      <c r="CF15" s="24" t="str">
        <f t="shared" si="22"/>
        <v/>
      </c>
      <c r="CG15" s="88" t="str">
        <f t="shared" si="23"/>
        <v/>
      </c>
      <c r="CH15" s="22"/>
      <c r="CI15" s="77">
        <v>16</v>
      </c>
      <c r="CJ15" s="104" t="e">
        <f t="shared" si="24"/>
        <v>#N/A</v>
      </c>
      <c r="CK15" s="104" t="e">
        <f t="shared" si="25"/>
        <v>#N/A</v>
      </c>
      <c r="CL15" s="104" t="e">
        <f t="shared" si="26"/>
        <v>#N/A</v>
      </c>
      <c r="CM15" s="104" t="e">
        <f t="shared" si="27"/>
        <v>#N/A</v>
      </c>
      <c r="CN15" s="114" t="e">
        <f t="shared" si="28"/>
        <v>#N/A</v>
      </c>
      <c r="CO15" s="104" t="e">
        <f t="shared" si="29"/>
        <v>#N/A</v>
      </c>
      <c r="CP15" s="114" t="e">
        <f t="shared" si="30"/>
        <v>#N/A</v>
      </c>
    </row>
    <row r="16" spans="1:95" ht="15" customHeight="1">
      <c r="A16" s="5">
        <v>17</v>
      </c>
      <c r="B16" s="30" t="str">
        <f t="shared" si="0"/>
        <v/>
      </c>
      <c r="C16" s="27" t="str">
        <f t="shared" si="31"/>
        <v/>
      </c>
      <c r="D16" s="118" t="str">
        <f t="shared" si="32"/>
        <v/>
      </c>
      <c r="E16" s="28" t="str">
        <f t="shared" si="33"/>
        <v/>
      </c>
      <c r="F16" s="29" t="str">
        <f t="shared" si="34"/>
        <v/>
      </c>
      <c r="G16" s="49" t="str">
        <f t="shared" si="35"/>
        <v/>
      </c>
      <c r="H16" s="27" t="str">
        <f t="shared" si="36"/>
        <v/>
      </c>
      <c r="I16" s="50" t="str">
        <f t="shared" si="37"/>
        <v/>
      </c>
      <c r="J16" s="43" t="str">
        <f t="shared" si="38"/>
        <v/>
      </c>
      <c r="K16" s="306"/>
      <c r="L16" s="36" t="str">
        <f t="shared" si="1"/>
        <v/>
      </c>
      <c r="M16" s="32" t="str">
        <f t="shared" si="2"/>
        <v/>
      </c>
      <c r="N16" s="33" t="str">
        <f t="shared" si="39"/>
        <v/>
      </c>
      <c r="O16" s="35" t="str">
        <f t="shared" si="40"/>
        <v/>
      </c>
      <c r="P16" s="49" t="str">
        <f t="shared" si="41"/>
        <v/>
      </c>
      <c r="Q16" s="27" t="str">
        <f t="shared" si="42"/>
        <v/>
      </c>
      <c r="R16" s="50" t="str">
        <f t="shared" si="43"/>
        <v/>
      </c>
      <c r="S16" s="59" t="str">
        <f t="shared" si="44"/>
        <v/>
      </c>
      <c r="T16" s="306"/>
      <c r="U16" s="36" t="str">
        <f t="shared" si="3"/>
        <v/>
      </c>
      <c r="V16" s="32" t="str">
        <f t="shared" si="4"/>
        <v/>
      </c>
      <c r="W16" s="33" t="str">
        <f t="shared" si="45"/>
        <v/>
      </c>
      <c r="X16" s="35" t="str">
        <f t="shared" si="46"/>
        <v/>
      </c>
      <c r="Y16" s="49" t="str">
        <f t="shared" si="47"/>
        <v/>
      </c>
      <c r="Z16" s="27" t="str">
        <f t="shared" si="48"/>
        <v/>
      </c>
      <c r="AA16" s="50" t="str">
        <f t="shared" si="49"/>
        <v/>
      </c>
      <c r="AB16" s="59" t="str">
        <f t="shared" si="50"/>
        <v/>
      </c>
      <c r="AC16" s="306"/>
      <c r="AD16" s="36" t="str">
        <f t="shared" si="5"/>
        <v/>
      </c>
      <c r="AE16" s="32" t="str">
        <f t="shared" si="6"/>
        <v/>
      </c>
      <c r="AF16" s="33" t="str">
        <f t="shared" si="51"/>
        <v/>
      </c>
      <c r="AG16" s="35" t="str">
        <f t="shared" si="52"/>
        <v/>
      </c>
      <c r="AH16" s="49" t="str">
        <f t="shared" si="53"/>
        <v/>
      </c>
      <c r="AI16" s="27" t="str">
        <f t="shared" si="54"/>
        <v/>
      </c>
      <c r="AJ16" s="50" t="str">
        <f t="shared" si="55"/>
        <v/>
      </c>
      <c r="AK16" s="59" t="str">
        <f t="shared" si="56"/>
        <v/>
      </c>
      <c r="AL16" s="306"/>
      <c r="AM16" s="36" t="str">
        <f t="shared" si="7"/>
        <v/>
      </c>
      <c r="AN16" s="32" t="str">
        <f t="shared" si="8"/>
        <v/>
      </c>
      <c r="AO16" s="33" t="str">
        <f t="shared" si="57"/>
        <v/>
      </c>
      <c r="AP16" s="35" t="str">
        <f t="shared" si="58"/>
        <v/>
      </c>
      <c r="AQ16" s="49" t="str">
        <f t="shared" si="59"/>
        <v/>
      </c>
      <c r="AR16" s="27" t="str">
        <f t="shared" si="60"/>
        <v/>
      </c>
      <c r="AS16" s="50" t="str">
        <f t="shared" si="61"/>
        <v/>
      </c>
      <c r="AT16" s="59" t="str">
        <f t="shared" si="62"/>
        <v/>
      </c>
      <c r="AU16" s="306"/>
      <c r="AV16" s="36" t="str">
        <f t="shared" si="9"/>
        <v/>
      </c>
      <c r="AW16" s="32" t="str">
        <f t="shared" si="10"/>
        <v/>
      </c>
      <c r="AX16" s="33" t="str">
        <f t="shared" si="63"/>
        <v/>
      </c>
      <c r="AY16" s="35" t="str">
        <f t="shared" si="64"/>
        <v/>
      </c>
      <c r="AZ16" s="49" t="str">
        <f t="shared" si="65"/>
        <v/>
      </c>
      <c r="BA16" s="27" t="str">
        <f t="shared" si="66"/>
        <v/>
      </c>
      <c r="BB16" s="50" t="str">
        <f t="shared" si="67"/>
        <v/>
      </c>
      <c r="BC16" s="59" t="str">
        <f t="shared" si="68"/>
        <v/>
      </c>
      <c r="BD16" s="306"/>
      <c r="BE16" s="36" t="str">
        <f t="shared" si="11"/>
        <v/>
      </c>
      <c r="BF16" s="32" t="str">
        <f t="shared" si="12"/>
        <v/>
      </c>
      <c r="BG16" s="33" t="str">
        <f t="shared" si="69"/>
        <v/>
      </c>
      <c r="BH16" s="35" t="str">
        <f t="shared" si="70"/>
        <v/>
      </c>
      <c r="BI16" s="49" t="str">
        <f t="shared" si="71"/>
        <v/>
      </c>
      <c r="BJ16" s="27" t="str">
        <f t="shared" si="72"/>
        <v/>
      </c>
      <c r="BK16" s="50" t="str">
        <f t="shared" si="73"/>
        <v/>
      </c>
      <c r="BL16" s="59" t="str">
        <f t="shared" si="74"/>
        <v/>
      </c>
      <c r="BM16" s="306"/>
      <c r="BN16" s="36" t="str">
        <f t="shared" si="13"/>
        <v/>
      </c>
      <c r="BO16" s="32" t="str">
        <f t="shared" si="14"/>
        <v/>
      </c>
      <c r="BP16" s="33" t="str">
        <f t="shared" si="75"/>
        <v/>
      </c>
      <c r="BQ16" s="35" t="str">
        <f t="shared" si="76"/>
        <v/>
      </c>
      <c r="BR16" s="49" t="str">
        <f t="shared" si="77"/>
        <v/>
      </c>
      <c r="BS16" s="27" t="str">
        <f t="shared" si="78"/>
        <v/>
      </c>
      <c r="BT16" s="50" t="str">
        <f t="shared" si="79"/>
        <v/>
      </c>
      <c r="BU16" s="59" t="str">
        <f t="shared" si="80"/>
        <v/>
      </c>
      <c r="BV16" s="5">
        <v>17</v>
      </c>
      <c r="BX16" s="77">
        <v>17</v>
      </c>
      <c r="BY16" s="104" t="str">
        <f t="shared" si="15"/>
        <v/>
      </c>
      <c r="BZ16" s="104" t="str">
        <f t="shared" si="16"/>
        <v/>
      </c>
      <c r="CA16" s="104" t="str">
        <f t="shared" si="17"/>
        <v/>
      </c>
      <c r="CB16" s="105" t="str">
        <f t="shared" si="18"/>
        <v/>
      </c>
      <c r="CC16" s="106" t="str">
        <f t="shared" si="19"/>
        <v/>
      </c>
      <c r="CD16" s="87" t="str">
        <f t="shared" si="20"/>
        <v/>
      </c>
      <c r="CE16" s="23" t="str">
        <f t="shared" si="21"/>
        <v/>
      </c>
      <c r="CF16" s="24" t="str">
        <f t="shared" si="22"/>
        <v/>
      </c>
      <c r="CG16" s="88" t="str">
        <f t="shared" si="23"/>
        <v/>
      </c>
      <c r="CH16" s="22"/>
      <c r="CI16" s="77">
        <v>17</v>
      </c>
      <c r="CJ16" s="104" t="e">
        <f t="shared" si="24"/>
        <v>#N/A</v>
      </c>
      <c r="CK16" s="104" t="e">
        <f t="shared" si="25"/>
        <v>#N/A</v>
      </c>
      <c r="CL16" s="104" t="e">
        <f t="shared" si="26"/>
        <v>#N/A</v>
      </c>
      <c r="CM16" s="104" t="e">
        <f t="shared" si="27"/>
        <v>#N/A</v>
      </c>
      <c r="CN16" s="114" t="e">
        <f t="shared" si="28"/>
        <v>#N/A</v>
      </c>
      <c r="CO16" s="104" t="e">
        <f t="shared" si="29"/>
        <v>#N/A</v>
      </c>
      <c r="CP16" s="114" t="e">
        <f t="shared" si="30"/>
        <v>#N/A</v>
      </c>
    </row>
    <row r="17" spans="1:94" ht="15" customHeight="1">
      <c r="A17" s="5">
        <v>18</v>
      </c>
      <c r="B17" s="30" t="str">
        <f t="shared" si="0"/>
        <v/>
      </c>
      <c r="C17" s="27" t="str">
        <f t="shared" si="31"/>
        <v/>
      </c>
      <c r="D17" s="118" t="str">
        <f t="shared" si="32"/>
        <v/>
      </c>
      <c r="E17" s="28" t="str">
        <f t="shared" si="33"/>
        <v/>
      </c>
      <c r="F17" s="29" t="str">
        <f t="shared" si="34"/>
        <v/>
      </c>
      <c r="G17" s="49" t="str">
        <f t="shared" si="35"/>
        <v/>
      </c>
      <c r="H17" s="27" t="str">
        <f t="shared" si="36"/>
        <v/>
      </c>
      <c r="I17" s="50" t="str">
        <f t="shared" si="37"/>
        <v/>
      </c>
      <c r="J17" s="43" t="str">
        <f t="shared" si="38"/>
        <v/>
      </c>
      <c r="K17" s="306"/>
      <c r="L17" s="36" t="str">
        <f t="shared" si="1"/>
        <v/>
      </c>
      <c r="M17" s="32" t="str">
        <f t="shared" si="2"/>
        <v/>
      </c>
      <c r="N17" s="33" t="str">
        <f t="shared" si="39"/>
        <v/>
      </c>
      <c r="O17" s="35" t="str">
        <f t="shared" si="40"/>
        <v/>
      </c>
      <c r="P17" s="49" t="str">
        <f t="shared" si="41"/>
        <v/>
      </c>
      <c r="Q17" s="27" t="str">
        <f t="shared" si="42"/>
        <v/>
      </c>
      <c r="R17" s="50" t="str">
        <f t="shared" si="43"/>
        <v/>
      </c>
      <c r="S17" s="59" t="str">
        <f t="shared" si="44"/>
        <v/>
      </c>
      <c r="T17" s="306"/>
      <c r="U17" s="36" t="str">
        <f t="shared" si="3"/>
        <v/>
      </c>
      <c r="V17" s="32" t="str">
        <f t="shared" si="4"/>
        <v/>
      </c>
      <c r="W17" s="33" t="str">
        <f t="shared" si="45"/>
        <v/>
      </c>
      <c r="X17" s="35" t="str">
        <f t="shared" si="46"/>
        <v/>
      </c>
      <c r="Y17" s="49" t="str">
        <f t="shared" si="47"/>
        <v/>
      </c>
      <c r="Z17" s="27" t="str">
        <f t="shared" si="48"/>
        <v/>
      </c>
      <c r="AA17" s="50" t="str">
        <f t="shared" si="49"/>
        <v/>
      </c>
      <c r="AB17" s="59" t="str">
        <f t="shared" si="50"/>
        <v/>
      </c>
      <c r="AC17" s="306"/>
      <c r="AD17" s="36" t="str">
        <f t="shared" si="5"/>
        <v/>
      </c>
      <c r="AE17" s="32" t="str">
        <f t="shared" si="6"/>
        <v/>
      </c>
      <c r="AF17" s="33" t="str">
        <f t="shared" si="51"/>
        <v/>
      </c>
      <c r="AG17" s="35" t="str">
        <f t="shared" si="52"/>
        <v/>
      </c>
      <c r="AH17" s="49" t="str">
        <f t="shared" si="53"/>
        <v/>
      </c>
      <c r="AI17" s="27" t="str">
        <f t="shared" si="54"/>
        <v/>
      </c>
      <c r="AJ17" s="50" t="str">
        <f t="shared" si="55"/>
        <v/>
      </c>
      <c r="AK17" s="59" t="str">
        <f t="shared" si="56"/>
        <v/>
      </c>
      <c r="AL17" s="306"/>
      <c r="AM17" s="36" t="str">
        <f t="shared" si="7"/>
        <v/>
      </c>
      <c r="AN17" s="32" t="str">
        <f t="shared" si="8"/>
        <v/>
      </c>
      <c r="AO17" s="33" t="str">
        <f t="shared" si="57"/>
        <v/>
      </c>
      <c r="AP17" s="35" t="str">
        <f t="shared" si="58"/>
        <v/>
      </c>
      <c r="AQ17" s="49" t="str">
        <f t="shared" si="59"/>
        <v/>
      </c>
      <c r="AR17" s="27" t="str">
        <f t="shared" si="60"/>
        <v/>
      </c>
      <c r="AS17" s="50" t="str">
        <f t="shared" si="61"/>
        <v/>
      </c>
      <c r="AT17" s="59" t="str">
        <f t="shared" si="62"/>
        <v/>
      </c>
      <c r="AU17" s="306"/>
      <c r="AV17" s="36" t="str">
        <f t="shared" si="9"/>
        <v/>
      </c>
      <c r="AW17" s="32" t="str">
        <f t="shared" si="10"/>
        <v/>
      </c>
      <c r="AX17" s="33" t="str">
        <f t="shared" si="63"/>
        <v/>
      </c>
      <c r="AY17" s="35" t="str">
        <f t="shared" si="64"/>
        <v/>
      </c>
      <c r="AZ17" s="49" t="str">
        <f t="shared" si="65"/>
        <v/>
      </c>
      <c r="BA17" s="27" t="str">
        <f t="shared" si="66"/>
        <v/>
      </c>
      <c r="BB17" s="50" t="str">
        <f t="shared" si="67"/>
        <v/>
      </c>
      <c r="BC17" s="59" t="str">
        <f t="shared" si="68"/>
        <v/>
      </c>
      <c r="BD17" s="306"/>
      <c r="BE17" s="36" t="str">
        <f t="shared" si="11"/>
        <v/>
      </c>
      <c r="BF17" s="32" t="str">
        <f t="shared" si="12"/>
        <v/>
      </c>
      <c r="BG17" s="33" t="str">
        <f t="shared" si="69"/>
        <v/>
      </c>
      <c r="BH17" s="35" t="str">
        <f t="shared" si="70"/>
        <v/>
      </c>
      <c r="BI17" s="49" t="str">
        <f t="shared" si="71"/>
        <v/>
      </c>
      <c r="BJ17" s="27" t="str">
        <f t="shared" si="72"/>
        <v/>
      </c>
      <c r="BK17" s="50" t="str">
        <f t="shared" si="73"/>
        <v/>
      </c>
      <c r="BL17" s="59" t="str">
        <f t="shared" si="74"/>
        <v/>
      </c>
      <c r="BM17" s="306"/>
      <c r="BN17" s="36" t="str">
        <f t="shared" si="13"/>
        <v/>
      </c>
      <c r="BO17" s="32" t="str">
        <f t="shared" si="14"/>
        <v/>
      </c>
      <c r="BP17" s="33" t="str">
        <f t="shared" si="75"/>
        <v/>
      </c>
      <c r="BQ17" s="35" t="str">
        <f t="shared" si="76"/>
        <v/>
      </c>
      <c r="BR17" s="49" t="str">
        <f t="shared" si="77"/>
        <v/>
      </c>
      <c r="BS17" s="27" t="str">
        <f t="shared" si="78"/>
        <v/>
      </c>
      <c r="BT17" s="50" t="str">
        <f t="shared" si="79"/>
        <v/>
      </c>
      <c r="BU17" s="59" t="str">
        <f t="shared" si="80"/>
        <v/>
      </c>
      <c r="BV17" s="5">
        <v>18</v>
      </c>
      <c r="BX17" s="77">
        <v>18</v>
      </c>
      <c r="BY17" s="104" t="str">
        <f t="shared" si="15"/>
        <v/>
      </c>
      <c r="BZ17" s="104" t="str">
        <f t="shared" si="16"/>
        <v/>
      </c>
      <c r="CA17" s="104" t="str">
        <f t="shared" si="17"/>
        <v/>
      </c>
      <c r="CB17" s="105" t="str">
        <f t="shared" si="18"/>
        <v/>
      </c>
      <c r="CC17" s="106" t="str">
        <f t="shared" si="19"/>
        <v/>
      </c>
      <c r="CD17" s="87" t="str">
        <f t="shared" si="20"/>
        <v/>
      </c>
      <c r="CE17" s="23" t="str">
        <f t="shared" si="21"/>
        <v/>
      </c>
      <c r="CF17" s="24" t="str">
        <f t="shared" si="22"/>
        <v/>
      </c>
      <c r="CG17" s="88" t="str">
        <f t="shared" si="23"/>
        <v/>
      </c>
      <c r="CH17" s="22"/>
      <c r="CI17" s="77">
        <v>18</v>
      </c>
      <c r="CJ17" s="104" t="e">
        <f t="shared" si="24"/>
        <v>#N/A</v>
      </c>
      <c r="CK17" s="104" t="e">
        <f t="shared" si="25"/>
        <v>#N/A</v>
      </c>
      <c r="CL17" s="104" t="e">
        <f t="shared" si="26"/>
        <v>#N/A</v>
      </c>
      <c r="CM17" s="104" t="e">
        <f t="shared" si="27"/>
        <v>#N/A</v>
      </c>
      <c r="CN17" s="114" t="e">
        <f t="shared" si="28"/>
        <v>#N/A</v>
      </c>
      <c r="CO17" s="104" t="e">
        <f t="shared" si="29"/>
        <v>#N/A</v>
      </c>
      <c r="CP17" s="114" t="e">
        <f t="shared" si="30"/>
        <v>#N/A</v>
      </c>
    </row>
    <row r="18" spans="1:94" ht="15" customHeight="1">
      <c r="A18" s="5">
        <v>19</v>
      </c>
      <c r="B18" s="30" t="str">
        <f t="shared" si="0"/>
        <v/>
      </c>
      <c r="C18" s="27" t="str">
        <f t="shared" si="31"/>
        <v/>
      </c>
      <c r="D18" s="118" t="str">
        <f t="shared" si="32"/>
        <v/>
      </c>
      <c r="E18" s="28" t="str">
        <f t="shared" si="33"/>
        <v/>
      </c>
      <c r="F18" s="29" t="str">
        <f t="shared" si="34"/>
        <v/>
      </c>
      <c r="G18" s="49" t="str">
        <f t="shared" si="35"/>
        <v/>
      </c>
      <c r="H18" s="27" t="str">
        <f t="shared" si="36"/>
        <v/>
      </c>
      <c r="I18" s="50" t="str">
        <f t="shared" si="37"/>
        <v/>
      </c>
      <c r="J18" s="43" t="str">
        <f t="shared" si="38"/>
        <v/>
      </c>
      <c r="K18" s="306"/>
      <c r="L18" s="36" t="str">
        <f>IF(A18&gt;=$M$5,B18*(1-$M$6),"")</f>
        <v/>
      </c>
      <c r="M18" s="32" t="str">
        <f t="shared" si="2"/>
        <v/>
      </c>
      <c r="N18" s="33" t="str">
        <f t="shared" si="39"/>
        <v/>
      </c>
      <c r="O18" s="35" t="str">
        <f t="shared" si="40"/>
        <v/>
      </c>
      <c r="P18" s="49" t="str">
        <f t="shared" si="41"/>
        <v/>
      </c>
      <c r="Q18" s="27" t="str">
        <f t="shared" si="42"/>
        <v/>
      </c>
      <c r="R18" s="50" t="str">
        <f t="shared" si="43"/>
        <v/>
      </c>
      <c r="S18" s="59" t="str">
        <f t="shared" si="44"/>
        <v/>
      </c>
      <c r="T18" s="306"/>
      <c r="U18" s="36" t="str">
        <f t="shared" si="3"/>
        <v/>
      </c>
      <c r="V18" s="32" t="str">
        <f t="shared" si="4"/>
        <v/>
      </c>
      <c r="W18" s="33" t="str">
        <f t="shared" si="45"/>
        <v/>
      </c>
      <c r="X18" s="35" t="str">
        <f t="shared" si="46"/>
        <v/>
      </c>
      <c r="Y18" s="49" t="str">
        <f t="shared" si="47"/>
        <v/>
      </c>
      <c r="Z18" s="27" t="str">
        <f t="shared" si="48"/>
        <v/>
      </c>
      <c r="AA18" s="50" t="str">
        <f t="shared" si="49"/>
        <v/>
      </c>
      <c r="AB18" s="59" t="str">
        <f t="shared" si="50"/>
        <v/>
      </c>
      <c r="AC18" s="306"/>
      <c r="AD18" s="36" t="str">
        <f t="shared" si="5"/>
        <v/>
      </c>
      <c r="AE18" s="32" t="str">
        <f t="shared" si="6"/>
        <v/>
      </c>
      <c r="AF18" s="33" t="str">
        <f t="shared" si="51"/>
        <v/>
      </c>
      <c r="AG18" s="35" t="str">
        <f t="shared" si="52"/>
        <v/>
      </c>
      <c r="AH18" s="49" t="str">
        <f t="shared" si="53"/>
        <v/>
      </c>
      <c r="AI18" s="27" t="str">
        <f t="shared" si="54"/>
        <v/>
      </c>
      <c r="AJ18" s="50" t="str">
        <f t="shared" si="55"/>
        <v/>
      </c>
      <c r="AK18" s="59" t="str">
        <f t="shared" si="56"/>
        <v/>
      </c>
      <c r="AL18" s="306"/>
      <c r="AM18" s="36" t="str">
        <f t="shared" si="7"/>
        <v/>
      </c>
      <c r="AN18" s="32" t="str">
        <f t="shared" si="8"/>
        <v/>
      </c>
      <c r="AO18" s="33" t="str">
        <f t="shared" si="57"/>
        <v/>
      </c>
      <c r="AP18" s="35" t="str">
        <f t="shared" si="58"/>
        <v/>
      </c>
      <c r="AQ18" s="49" t="str">
        <f t="shared" si="59"/>
        <v/>
      </c>
      <c r="AR18" s="27" t="str">
        <f t="shared" si="60"/>
        <v/>
      </c>
      <c r="AS18" s="50" t="str">
        <f t="shared" si="61"/>
        <v/>
      </c>
      <c r="AT18" s="59" t="str">
        <f t="shared" si="62"/>
        <v/>
      </c>
      <c r="AU18" s="306"/>
      <c r="AV18" s="36" t="str">
        <f t="shared" si="9"/>
        <v/>
      </c>
      <c r="AW18" s="32" t="str">
        <f t="shared" si="10"/>
        <v/>
      </c>
      <c r="AX18" s="33" t="str">
        <f t="shared" si="63"/>
        <v/>
      </c>
      <c r="AY18" s="35" t="str">
        <f t="shared" si="64"/>
        <v/>
      </c>
      <c r="AZ18" s="49" t="str">
        <f t="shared" si="65"/>
        <v/>
      </c>
      <c r="BA18" s="27" t="str">
        <f t="shared" si="66"/>
        <v/>
      </c>
      <c r="BB18" s="50" t="str">
        <f t="shared" si="67"/>
        <v/>
      </c>
      <c r="BC18" s="59" t="str">
        <f t="shared" si="68"/>
        <v/>
      </c>
      <c r="BD18" s="306"/>
      <c r="BE18" s="36" t="str">
        <f t="shared" si="11"/>
        <v/>
      </c>
      <c r="BF18" s="32" t="str">
        <f t="shared" si="12"/>
        <v/>
      </c>
      <c r="BG18" s="33" t="str">
        <f t="shared" si="69"/>
        <v/>
      </c>
      <c r="BH18" s="35" t="str">
        <f t="shared" si="70"/>
        <v/>
      </c>
      <c r="BI18" s="49" t="str">
        <f t="shared" si="71"/>
        <v/>
      </c>
      <c r="BJ18" s="27" t="str">
        <f t="shared" si="72"/>
        <v/>
      </c>
      <c r="BK18" s="50" t="str">
        <f t="shared" si="73"/>
        <v/>
      </c>
      <c r="BL18" s="59" t="str">
        <f t="shared" si="74"/>
        <v/>
      </c>
      <c r="BM18" s="306"/>
      <c r="BN18" s="36" t="str">
        <f t="shared" si="13"/>
        <v/>
      </c>
      <c r="BO18" s="32" t="str">
        <f t="shared" si="14"/>
        <v/>
      </c>
      <c r="BP18" s="33" t="str">
        <f t="shared" si="75"/>
        <v/>
      </c>
      <c r="BQ18" s="35" t="str">
        <f t="shared" si="76"/>
        <v/>
      </c>
      <c r="BR18" s="49" t="str">
        <f t="shared" si="77"/>
        <v/>
      </c>
      <c r="BS18" s="27" t="str">
        <f t="shared" si="78"/>
        <v/>
      </c>
      <c r="BT18" s="50" t="str">
        <f t="shared" si="79"/>
        <v/>
      </c>
      <c r="BU18" s="59" t="str">
        <f t="shared" si="80"/>
        <v/>
      </c>
      <c r="BV18" s="5">
        <v>19</v>
      </c>
      <c r="BX18" s="77">
        <v>19</v>
      </c>
      <c r="BY18" s="104" t="str">
        <f t="shared" si="15"/>
        <v/>
      </c>
      <c r="BZ18" s="104" t="str">
        <f t="shared" si="16"/>
        <v/>
      </c>
      <c r="CA18" s="104" t="str">
        <f t="shared" si="17"/>
        <v/>
      </c>
      <c r="CB18" s="105" t="str">
        <f t="shared" si="18"/>
        <v/>
      </c>
      <c r="CC18" s="106" t="str">
        <f t="shared" si="19"/>
        <v/>
      </c>
      <c r="CD18" s="87" t="str">
        <f t="shared" si="20"/>
        <v/>
      </c>
      <c r="CE18" s="23" t="str">
        <f t="shared" si="21"/>
        <v/>
      </c>
      <c r="CF18" s="24" t="str">
        <f t="shared" si="22"/>
        <v/>
      </c>
      <c r="CG18" s="88" t="str">
        <f t="shared" si="23"/>
        <v/>
      </c>
      <c r="CH18" s="22"/>
      <c r="CI18" s="77">
        <v>19</v>
      </c>
      <c r="CJ18" s="104" t="e">
        <f t="shared" si="24"/>
        <v>#N/A</v>
      </c>
      <c r="CK18" s="104" t="e">
        <f t="shared" si="25"/>
        <v>#N/A</v>
      </c>
      <c r="CL18" s="104" t="e">
        <f t="shared" si="26"/>
        <v>#N/A</v>
      </c>
      <c r="CM18" s="104" t="e">
        <f t="shared" si="27"/>
        <v>#N/A</v>
      </c>
      <c r="CN18" s="114" t="e">
        <f t="shared" si="28"/>
        <v>#N/A</v>
      </c>
      <c r="CO18" s="104" t="e">
        <f t="shared" si="29"/>
        <v>#N/A</v>
      </c>
      <c r="CP18" s="114" t="e">
        <f t="shared" si="30"/>
        <v>#N/A</v>
      </c>
    </row>
    <row r="19" spans="1:94" ht="15" customHeight="1" thickBot="1">
      <c r="A19" s="6">
        <v>20</v>
      </c>
      <c r="B19" s="37" t="str">
        <f t="shared" si="0"/>
        <v/>
      </c>
      <c r="C19" s="38" t="str">
        <f t="shared" si="31"/>
        <v/>
      </c>
      <c r="D19" s="119" t="str">
        <f t="shared" si="32"/>
        <v/>
      </c>
      <c r="E19" s="237" t="str">
        <f t="shared" si="33"/>
        <v/>
      </c>
      <c r="F19" s="40" t="str">
        <f t="shared" si="34"/>
        <v/>
      </c>
      <c r="G19" s="51" t="str">
        <f t="shared" si="35"/>
        <v/>
      </c>
      <c r="H19" s="38" t="str">
        <f t="shared" si="36"/>
        <v/>
      </c>
      <c r="I19" s="52" t="str">
        <f t="shared" si="37"/>
        <v/>
      </c>
      <c r="J19" s="44" t="str">
        <f t="shared" si="38"/>
        <v/>
      </c>
      <c r="K19" s="306"/>
      <c r="L19" s="62" t="str">
        <f t="shared" si="1"/>
        <v/>
      </c>
      <c r="M19" s="63" t="str">
        <f t="shared" si="2"/>
        <v/>
      </c>
      <c r="N19" s="64" t="str">
        <f t="shared" si="39"/>
        <v/>
      </c>
      <c r="O19" s="65" t="str">
        <f t="shared" si="40"/>
        <v/>
      </c>
      <c r="P19" s="51" t="str">
        <f t="shared" si="41"/>
        <v/>
      </c>
      <c r="Q19" s="38" t="str">
        <f t="shared" si="42"/>
        <v/>
      </c>
      <c r="R19" s="52" t="str">
        <f t="shared" si="43"/>
        <v/>
      </c>
      <c r="S19" s="60" t="str">
        <f t="shared" si="44"/>
        <v/>
      </c>
      <c r="T19" s="306"/>
      <c r="U19" s="41" t="str">
        <f t="shared" si="3"/>
        <v/>
      </c>
      <c r="V19" s="38" t="str">
        <f t="shared" si="4"/>
        <v/>
      </c>
      <c r="W19" s="39" t="str">
        <f t="shared" si="45"/>
        <v/>
      </c>
      <c r="X19" s="65" t="str">
        <f t="shared" si="46"/>
        <v/>
      </c>
      <c r="Y19" s="51" t="str">
        <f t="shared" si="47"/>
        <v/>
      </c>
      <c r="Z19" s="38" t="str">
        <f t="shared" si="48"/>
        <v/>
      </c>
      <c r="AA19" s="52" t="str">
        <f t="shared" si="49"/>
        <v/>
      </c>
      <c r="AB19" s="60" t="str">
        <f t="shared" si="50"/>
        <v/>
      </c>
      <c r="AC19" s="306"/>
      <c r="AD19" s="41" t="str">
        <f t="shared" si="5"/>
        <v/>
      </c>
      <c r="AE19" s="38" t="str">
        <f t="shared" si="6"/>
        <v/>
      </c>
      <c r="AF19" s="39" t="str">
        <f t="shared" si="51"/>
        <v/>
      </c>
      <c r="AG19" s="65" t="str">
        <f t="shared" si="52"/>
        <v/>
      </c>
      <c r="AH19" s="51" t="str">
        <f t="shared" si="53"/>
        <v/>
      </c>
      <c r="AI19" s="38" t="str">
        <f t="shared" si="54"/>
        <v/>
      </c>
      <c r="AJ19" s="52" t="str">
        <f t="shared" si="55"/>
        <v/>
      </c>
      <c r="AK19" s="60" t="str">
        <f t="shared" si="56"/>
        <v/>
      </c>
      <c r="AL19" s="306"/>
      <c r="AM19" s="41" t="str">
        <f t="shared" si="7"/>
        <v/>
      </c>
      <c r="AN19" s="38" t="str">
        <f t="shared" si="8"/>
        <v/>
      </c>
      <c r="AO19" s="39" t="str">
        <f t="shared" si="57"/>
        <v/>
      </c>
      <c r="AP19" s="65" t="str">
        <f t="shared" si="58"/>
        <v/>
      </c>
      <c r="AQ19" s="51" t="str">
        <f t="shared" si="59"/>
        <v/>
      </c>
      <c r="AR19" s="38" t="str">
        <f t="shared" si="60"/>
        <v/>
      </c>
      <c r="AS19" s="52" t="str">
        <f t="shared" si="61"/>
        <v/>
      </c>
      <c r="AT19" s="60" t="str">
        <f t="shared" si="62"/>
        <v/>
      </c>
      <c r="AU19" s="306"/>
      <c r="AV19" s="41" t="str">
        <f t="shared" si="9"/>
        <v/>
      </c>
      <c r="AW19" s="38" t="str">
        <f t="shared" si="10"/>
        <v/>
      </c>
      <c r="AX19" s="39" t="str">
        <f t="shared" si="63"/>
        <v/>
      </c>
      <c r="AY19" s="65" t="str">
        <f t="shared" si="64"/>
        <v/>
      </c>
      <c r="AZ19" s="51" t="str">
        <f t="shared" si="65"/>
        <v/>
      </c>
      <c r="BA19" s="38" t="str">
        <f t="shared" si="66"/>
        <v/>
      </c>
      <c r="BB19" s="52" t="str">
        <f t="shared" si="67"/>
        <v/>
      </c>
      <c r="BC19" s="60" t="str">
        <f t="shared" si="68"/>
        <v/>
      </c>
      <c r="BD19" s="306"/>
      <c r="BE19" s="41" t="str">
        <f t="shared" si="11"/>
        <v/>
      </c>
      <c r="BF19" s="38" t="str">
        <f t="shared" si="12"/>
        <v/>
      </c>
      <c r="BG19" s="39" t="str">
        <f t="shared" si="69"/>
        <v/>
      </c>
      <c r="BH19" s="65" t="str">
        <f t="shared" si="70"/>
        <v/>
      </c>
      <c r="BI19" s="51" t="str">
        <f t="shared" si="71"/>
        <v/>
      </c>
      <c r="BJ19" s="38" t="str">
        <f t="shared" si="72"/>
        <v/>
      </c>
      <c r="BK19" s="52" t="str">
        <f t="shared" si="73"/>
        <v/>
      </c>
      <c r="BL19" s="60" t="str">
        <f t="shared" si="74"/>
        <v/>
      </c>
      <c r="BM19" s="306"/>
      <c r="BN19" s="41" t="str">
        <f t="shared" si="13"/>
        <v/>
      </c>
      <c r="BO19" s="38" t="str">
        <f t="shared" si="14"/>
        <v/>
      </c>
      <c r="BP19" s="39" t="str">
        <f t="shared" si="75"/>
        <v/>
      </c>
      <c r="BQ19" s="65" t="str">
        <f t="shared" si="76"/>
        <v/>
      </c>
      <c r="BR19" s="51" t="str">
        <f t="shared" si="77"/>
        <v/>
      </c>
      <c r="BS19" s="38" t="str">
        <f t="shared" si="78"/>
        <v/>
      </c>
      <c r="BT19" s="52" t="str">
        <f t="shared" si="79"/>
        <v/>
      </c>
      <c r="BU19" s="60" t="str">
        <f t="shared" si="80"/>
        <v/>
      </c>
      <c r="BV19" s="5">
        <v>20</v>
      </c>
      <c r="BX19" s="78">
        <v>20</v>
      </c>
      <c r="BY19" s="107" t="str">
        <f t="shared" si="15"/>
        <v/>
      </c>
      <c r="BZ19" s="107" t="str">
        <f t="shared" si="16"/>
        <v/>
      </c>
      <c r="CA19" s="107" t="str">
        <f t="shared" si="17"/>
        <v/>
      </c>
      <c r="CB19" s="108" t="str">
        <f t="shared" si="18"/>
        <v/>
      </c>
      <c r="CC19" s="109" t="str">
        <f t="shared" si="19"/>
        <v/>
      </c>
      <c r="CD19" s="89" t="str">
        <f t="shared" si="20"/>
        <v/>
      </c>
      <c r="CE19" s="90" t="str">
        <f t="shared" si="21"/>
        <v/>
      </c>
      <c r="CF19" s="91" t="str">
        <f t="shared" si="22"/>
        <v/>
      </c>
      <c r="CG19" s="92" t="str">
        <f t="shared" si="23"/>
        <v/>
      </c>
      <c r="CH19" s="22"/>
      <c r="CI19" s="78">
        <v>20</v>
      </c>
      <c r="CJ19" s="107" t="e">
        <f t="shared" si="24"/>
        <v>#N/A</v>
      </c>
      <c r="CK19" s="107" t="e">
        <f t="shared" si="25"/>
        <v>#N/A</v>
      </c>
      <c r="CL19" s="107" t="e">
        <f t="shared" si="26"/>
        <v>#N/A</v>
      </c>
      <c r="CM19" s="107" t="e">
        <f t="shared" si="27"/>
        <v>#N/A</v>
      </c>
      <c r="CN19" s="115" t="e">
        <f t="shared" si="28"/>
        <v>#N/A</v>
      </c>
      <c r="CO19" s="107" t="e">
        <f t="shared" si="29"/>
        <v>#N/A</v>
      </c>
      <c r="CP19" s="115" t="e">
        <f t="shared" si="30"/>
        <v>#N/A</v>
      </c>
    </row>
    <row r="20" spans="1:94" ht="15" customHeight="1">
      <c r="A20" s="4">
        <v>21</v>
      </c>
      <c r="B20" s="30" t="str">
        <f t="shared" si="0"/>
        <v/>
      </c>
      <c r="C20" s="27" t="str">
        <f t="shared" si="31"/>
        <v/>
      </c>
      <c r="D20" s="118" t="str">
        <f t="shared" si="32"/>
        <v/>
      </c>
      <c r="E20" s="28" t="str">
        <f t="shared" si="33"/>
        <v/>
      </c>
      <c r="F20" s="29" t="str">
        <f t="shared" si="34"/>
        <v/>
      </c>
      <c r="G20" s="49" t="str">
        <f t="shared" si="35"/>
        <v/>
      </c>
      <c r="H20" s="27" t="str">
        <f t="shared" si="36"/>
        <v/>
      </c>
      <c r="I20" s="50" t="str">
        <f t="shared" si="37"/>
        <v/>
      </c>
      <c r="J20" s="43" t="str">
        <f t="shared" si="38"/>
        <v/>
      </c>
      <c r="K20" s="306"/>
      <c r="L20" s="31" t="str">
        <f t="shared" si="1"/>
        <v/>
      </c>
      <c r="M20" s="27" t="str">
        <f t="shared" si="2"/>
        <v/>
      </c>
      <c r="N20" s="28" t="str">
        <f t="shared" si="39"/>
        <v/>
      </c>
      <c r="O20" s="29" t="str">
        <f t="shared" si="40"/>
        <v/>
      </c>
      <c r="P20" s="49" t="str">
        <f t="shared" si="41"/>
        <v/>
      </c>
      <c r="Q20" s="27" t="str">
        <f t="shared" si="42"/>
        <v/>
      </c>
      <c r="R20" s="50" t="str">
        <f t="shared" si="43"/>
        <v/>
      </c>
      <c r="S20" s="43" t="str">
        <f t="shared" si="44"/>
        <v/>
      </c>
      <c r="T20" s="306"/>
      <c r="U20" s="31" t="str">
        <f t="shared" si="3"/>
        <v/>
      </c>
      <c r="V20" s="27" t="str">
        <f t="shared" si="4"/>
        <v/>
      </c>
      <c r="W20" s="28" t="str">
        <f t="shared" si="45"/>
        <v/>
      </c>
      <c r="X20" s="29" t="str">
        <f t="shared" si="46"/>
        <v/>
      </c>
      <c r="Y20" s="49" t="str">
        <f t="shared" si="47"/>
        <v/>
      </c>
      <c r="Z20" s="27" t="str">
        <f t="shared" si="48"/>
        <v/>
      </c>
      <c r="AA20" s="50" t="str">
        <f t="shared" si="49"/>
        <v/>
      </c>
      <c r="AB20" s="43" t="str">
        <f t="shared" si="50"/>
        <v/>
      </c>
      <c r="AC20" s="306"/>
      <c r="AD20" s="31" t="str">
        <f t="shared" si="5"/>
        <v/>
      </c>
      <c r="AE20" s="27" t="str">
        <f t="shared" si="6"/>
        <v/>
      </c>
      <c r="AF20" s="28" t="str">
        <f t="shared" si="51"/>
        <v/>
      </c>
      <c r="AG20" s="29" t="str">
        <f t="shared" si="52"/>
        <v/>
      </c>
      <c r="AH20" s="49" t="str">
        <f t="shared" si="53"/>
        <v/>
      </c>
      <c r="AI20" s="27" t="str">
        <f t="shared" si="54"/>
        <v/>
      </c>
      <c r="AJ20" s="50" t="str">
        <f t="shared" si="55"/>
        <v/>
      </c>
      <c r="AK20" s="43" t="str">
        <f t="shared" si="56"/>
        <v/>
      </c>
      <c r="AL20" s="306"/>
      <c r="AM20" s="31" t="str">
        <f t="shared" si="7"/>
        <v/>
      </c>
      <c r="AN20" s="27" t="str">
        <f t="shared" si="8"/>
        <v/>
      </c>
      <c r="AO20" s="28" t="str">
        <f t="shared" si="57"/>
        <v/>
      </c>
      <c r="AP20" s="29" t="str">
        <f t="shared" si="58"/>
        <v/>
      </c>
      <c r="AQ20" s="49" t="str">
        <f t="shared" si="59"/>
        <v/>
      </c>
      <c r="AR20" s="27" t="str">
        <f t="shared" si="60"/>
        <v/>
      </c>
      <c r="AS20" s="50" t="str">
        <f t="shared" si="61"/>
        <v/>
      </c>
      <c r="AT20" s="43" t="str">
        <f t="shared" si="62"/>
        <v/>
      </c>
      <c r="AU20" s="306"/>
      <c r="AV20" s="31" t="str">
        <f t="shared" si="9"/>
        <v/>
      </c>
      <c r="AW20" s="27" t="str">
        <f t="shared" si="10"/>
        <v/>
      </c>
      <c r="AX20" s="28" t="str">
        <f t="shared" si="63"/>
        <v/>
      </c>
      <c r="AY20" s="29" t="str">
        <f t="shared" si="64"/>
        <v/>
      </c>
      <c r="AZ20" s="49" t="str">
        <f t="shared" si="65"/>
        <v/>
      </c>
      <c r="BA20" s="27" t="str">
        <f t="shared" si="66"/>
        <v/>
      </c>
      <c r="BB20" s="50" t="str">
        <f t="shared" si="67"/>
        <v/>
      </c>
      <c r="BC20" s="43" t="str">
        <f t="shared" si="68"/>
        <v/>
      </c>
      <c r="BD20" s="306"/>
      <c r="BE20" s="31" t="str">
        <f t="shared" si="11"/>
        <v/>
      </c>
      <c r="BF20" s="27" t="str">
        <f t="shared" si="12"/>
        <v/>
      </c>
      <c r="BG20" s="28" t="str">
        <f t="shared" si="69"/>
        <v/>
      </c>
      <c r="BH20" s="29" t="str">
        <f t="shared" si="70"/>
        <v/>
      </c>
      <c r="BI20" s="49" t="str">
        <f t="shared" si="71"/>
        <v/>
      </c>
      <c r="BJ20" s="27" t="str">
        <f t="shared" si="72"/>
        <v/>
      </c>
      <c r="BK20" s="50" t="str">
        <f t="shared" si="73"/>
        <v/>
      </c>
      <c r="BL20" s="43" t="str">
        <f t="shared" si="74"/>
        <v/>
      </c>
      <c r="BM20" s="306"/>
      <c r="BN20" s="31" t="str">
        <f t="shared" si="13"/>
        <v/>
      </c>
      <c r="BO20" s="27" t="str">
        <f t="shared" si="14"/>
        <v/>
      </c>
      <c r="BP20" s="28" t="str">
        <f t="shared" si="75"/>
        <v/>
      </c>
      <c r="BQ20" s="29" t="str">
        <f t="shared" si="76"/>
        <v/>
      </c>
      <c r="BR20" s="49" t="str">
        <f t="shared" si="77"/>
        <v/>
      </c>
      <c r="BS20" s="27" t="str">
        <f t="shared" si="78"/>
        <v/>
      </c>
      <c r="BT20" s="50" t="str">
        <f t="shared" si="79"/>
        <v/>
      </c>
      <c r="BU20" s="43" t="str">
        <f t="shared" si="80"/>
        <v/>
      </c>
      <c r="BV20" s="5">
        <v>21</v>
      </c>
      <c r="BX20" s="79">
        <v>21</v>
      </c>
      <c r="BY20" s="101" t="str">
        <f t="shared" si="15"/>
        <v/>
      </c>
      <c r="BZ20" s="101" t="str">
        <f t="shared" si="16"/>
        <v/>
      </c>
      <c r="CA20" s="101" t="str">
        <f t="shared" si="17"/>
        <v/>
      </c>
      <c r="CB20" s="102" t="str">
        <f t="shared" si="18"/>
        <v/>
      </c>
      <c r="CC20" s="103" t="str">
        <f t="shared" si="19"/>
        <v/>
      </c>
      <c r="CD20" s="93" t="str">
        <f t="shared" si="20"/>
        <v/>
      </c>
      <c r="CE20" s="94" t="str">
        <f t="shared" si="21"/>
        <v/>
      </c>
      <c r="CF20" s="95" t="str">
        <f t="shared" si="22"/>
        <v/>
      </c>
      <c r="CG20" s="96" t="str">
        <f t="shared" si="23"/>
        <v/>
      </c>
      <c r="CH20" s="22"/>
      <c r="CI20" s="79">
        <v>21</v>
      </c>
      <c r="CJ20" s="101" t="e">
        <f t="shared" si="24"/>
        <v>#N/A</v>
      </c>
      <c r="CK20" s="101" t="e">
        <f t="shared" si="25"/>
        <v>#N/A</v>
      </c>
      <c r="CL20" s="101" t="e">
        <f t="shared" si="26"/>
        <v>#N/A</v>
      </c>
      <c r="CM20" s="101" t="e">
        <f t="shared" si="27"/>
        <v>#N/A</v>
      </c>
      <c r="CN20" s="113" t="e">
        <f t="shared" si="28"/>
        <v>#N/A</v>
      </c>
      <c r="CO20" s="101" t="e">
        <f t="shared" si="29"/>
        <v>#N/A</v>
      </c>
      <c r="CP20" s="113" t="e">
        <f t="shared" si="30"/>
        <v>#N/A</v>
      </c>
    </row>
    <row r="21" spans="1:94" ht="15" customHeight="1">
      <c r="A21" s="5">
        <v>22</v>
      </c>
      <c r="B21" s="34" t="str">
        <f t="shared" si="0"/>
        <v/>
      </c>
      <c r="C21" s="32" t="str">
        <f t="shared" si="31"/>
        <v/>
      </c>
      <c r="D21" s="120" t="str">
        <f t="shared" si="32"/>
        <v/>
      </c>
      <c r="E21" s="28" t="str">
        <f t="shared" si="33"/>
        <v/>
      </c>
      <c r="F21" s="35" t="str">
        <f t="shared" si="34"/>
        <v/>
      </c>
      <c r="G21" s="53" t="str">
        <f t="shared" si="35"/>
        <v/>
      </c>
      <c r="H21" s="32" t="str">
        <f t="shared" si="36"/>
        <v/>
      </c>
      <c r="I21" s="54" t="str">
        <f t="shared" si="37"/>
        <v/>
      </c>
      <c r="J21" s="45" t="str">
        <f t="shared" si="38"/>
        <v/>
      </c>
      <c r="K21" s="306"/>
      <c r="L21" s="36" t="str">
        <f t="shared" si="1"/>
        <v/>
      </c>
      <c r="M21" s="32" t="str">
        <f t="shared" si="2"/>
        <v/>
      </c>
      <c r="N21" s="33" t="str">
        <f t="shared" si="39"/>
        <v/>
      </c>
      <c r="O21" s="35" t="str">
        <f t="shared" si="40"/>
        <v/>
      </c>
      <c r="P21" s="53" t="str">
        <f t="shared" si="41"/>
        <v/>
      </c>
      <c r="Q21" s="32" t="str">
        <f t="shared" si="42"/>
        <v/>
      </c>
      <c r="R21" s="54" t="str">
        <f t="shared" si="43"/>
        <v/>
      </c>
      <c r="S21" s="45" t="str">
        <f t="shared" si="44"/>
        <v/>
      </c>
      <c r="T21" s="306"/>
      <c r="U21" s="36" t="str">
        <f t="shared" si="3"/>
        <v/>
      </c>
      <c r="V21" s="32" t="str">
        <f t="shared" si="4"/>
        <v/>
      </c>
      <c r="W21" s="33" t="str">
        <f t="shared" si="45"/>
        <v/>
      </c>
      <c r="X21" s="35" t="str">
        <f t="shared" si="46"/>
        <v/>
      </c>
      <c r="Y21" s="53" t="str">
        <f t="shared" si="47"/>
        <v/>
      </c>
      <c r="Z21" s="32" t="str">
        <f t="shared" si="48"/>
        <v/>
      </c>
      <c r="AA21" s="54" t="str">
        <f t="shared" si="49"/>
        <v/>
      </c>
      <c r="AB21" s="45" t="str">
        <f t="shared" si="50"/>
        <v/>
      </c>
      <c r="AC21" s="306"/>
      <c r="AD21" s="36" t="str">
        <f t="shared" si="5"/>
        <v/>
      </c>
      <c r="AE21" s="32" t="str">
        <f t="shared" si="6"/>
        <v/>
      </c>
      <c r="AF21" s="33" t="str">
        <f t="shared" si="51"/>
        <v/>
      </c>
      <c r="AG21" s="35" t="str">
        <f t="shared" si="52"/>
        <v/>
      </c>
      <c r="AH21" s="53" t="str">
        <f t="shared" si="53"/>
        <v/>
      </c>
      <c r="AI21" s="32" t="str">
        <f t="shared" si="54"/>
        <v/>
      </c>
      <c r="AJ21" s="54" t="str">
        <f t="shared" si="55"/>
        <v/>
      </c>
      <c r="AK21" s="45" t="str">
        <f t="shared" si="56"/>
        <v/>
      </c>
      <c r="AL21" s="306"/>
      <c r="AM21" s="36" t="str">
        <f t="shared" si="7"/>
        <v/>
      </c>
      <c r="AN21" s="32" t="str">
        <f t="shared" si="8"/>
        <v/>
      </c>
      <c r="AO21" s="33" t="str">
        <f t="shared" si="57"/>
        <v/>
      </c>
      <c r="AP21" s="35" t="str">
        <f t="shared" si="58"/>
        <v/>
      </c>
      <c r="AQ21" s="53" t="str">
        <f t="shared" si="59"/>
        <v/>
      </c>
      <c r="AR21" s="32" t="str">
        <f t="shared" si="60"/>
        <v/>
      </c>
      <c r="AS21" s="54" t="str">
        <f t="shared" si="61"/>
        <v/>
      </c>
      <c r="AT21" s="45" t="str">
        <f t="shared" si="62"/>
        <v/>
      </c>
      <c r="AU21" s="306"/>
      <c r="AV21" s="36" t="str">
        <f t="shared" si="9"/>
        <v/>
      </c>
      <c r="AW21" s="32" t="str">
        <f t="shared" si="10"/>
        <v/>
      </c>
      <c r="AX21" s="33" t="str">
        <f t="shared" si="63"/>
        <v/>
      </c>
      <c r="AY21" s="35" t="str">
        <f t="shared" si="64"/>
        <v/>
      </c>
      <c r="AZ21" s="53" t="str">
        <f t="shared" si="65"/>
        <v/>
      </c>
      <c r="BA21" s="32" t="str">
        <f t="shared" si="66"/>
        <v/>
      </c>
      <c r="BB21" s="54" t="str">
        <f t="shared" si="67"/>
        <v/>
      </c>
      <c r="BC21" s="45" t="str">
        <f t="shared" si="68"/>
        <v/>
      </c>
      <c r="BD21" s="306"/>
      <c r="BE21" s="36" t="str">
        <f t="shared" si="11"/>
        <v/>
      </c>
      <c r="BF21" s="32" t="str">
        <f t="shared" si="12"/>
        <v/>
      </c>
      <c r="BG21" s="33" t="str">
        <f t="shared" si="69"/>
        <v/>
      </c>
      <c r="BH21" s="35" t="str">
        <f t="shared" si="70"/>
        <v/>
      </c>
      <c r="BI21" s="53" t="str">
        <f t="shared" si="71"/>
        <v/>
      </c>
      <c r="BJ21" s="32" t="str">
        <f t="shared" si="72"/>
        <v/>
      </c>
      <c r="BK21" s="54" t="str">
        <f t="shared" si="73"/>
        <v/>
      </c>
      <c r="BL21" s="45" t="str">
        <f t="shared" si="74"/>
        <v/>
      </c>
      <c r="BM21" s="306"/>
      <c r="BN21" s="36" t="str">
        <f t="shared" si="13"/>
        <v/>
      </c>
      <c r="BO21" s="32" t="str">
        <f t="shared" si="14"/>
        <v/>
      </c>
      <c r="BP21" s="33" t="str">
        <f t="shared" si="75"/>
        <v/>
      </c>
      <c r="BQ21" s="35" t="str">
        <f t="shared" si="76"/>
        <v/>
      </c>
      <c r="BR21" s="53" t="str">
        <f t="shared" si="77"/>
        <v/>
      </c>
      <c r="BS21" s="32" t="str">
        <f t="shared" si="78"/>
        <v/>
      </c>
      <c r="BT21" s="54" t="str">
        <f t="shared" si="79"/>
        <v/>
      </c>
      <c r="BU21" s="45" t="str">
        <f t="shared" si="80"/>
        <v/>
      </c>
      <c r="BV21" s="5">
        <v>22</v>
      </c>
      <c r="BX21" s="80">
        <v>22</v>
      </c>
      <c r="BY21" s="104" t="str">
        <f t="shared" si="15"/>
        <v/>
      </c>
      <c r="BZ21" s="104" t="str">
        <f t="shared" si="16"/>
        <v/>
      </c>
      <c r="CA21" s="104" t="str">
        <f t="shared" si="17"/>
        <v/>
      </c>
      <c r="CB21" s="105" t="str">
        <f t="shared" si="18"/>
        <v/>
      </c>
      <c r="CC21" s="106" t="str">
        <f t="shared" si="19"/>
        <v/>
      </c>
      <c r="CD21" s="87" t="str">
        <f t="shared" si="20"/>
        <v/>
      </c>
      <c r="CE21" s="23" t="str">
        <f t="shared" si="21"/>
        <v/>
      </c>
      <c r="CF21" s="24" t="str">
        <f t="shared" si="22"/>
        <v/>
      </c>
      <c r="CG21" s="88" t="str">
        <f t="shared" si="23"/>
        <v/>
      </c>
      <c r="CH21" s="22"/>
      <c r="CI21" s="80">
        <v>22</v>
      </c>
      <c r="CJ21" s="104" t="e">
        <f t="shared" si="24"/>
        <v>#N/A</v>
      </c>
      <c r="CK21" s="104" t="e">
        <f t="shared" si="25"/>
        <v>#N/A</v>
      </c>
      <c r="CL21" s="104" t="e">
        <f t="shared" si="26"/>
        <v>#N/A</v>
      </c>
      <c r="CM21" s="104" t="e">
        <f t="shared" si="27"/>
        <v>#N/A</v>
      </c>
      <c r="CN21" s="114" t="e">
        <f t="shared" si="28"/>
        <v>#N/A</v>
      </c>
      <c r="CO21" s="104" t="e">
        <f t="shared" si="29"/>
        <v>#N/A</v>
      </c>
      <c r="CP21" s="114" t="e">
        <f t="shared" si="30"/>
        <v>#N/A</v>
      </c>
    </row>
    <row r="22" spans="1:94" ht="15" customHeight="1">
      <c r="A22" s="5">
        <v>23</v>
      </c>
      <c r="B22" s="34" t="str">
        <f t="shared" si="0"/>
        <v/>
      </c>
      <c r="C22" s="32" t="str">
        <f t="shared" si="31"/>
        <v/>
      </c>
      <c r="D22" s="120" t="str">
        <f t="shared" si="32"/>
        <v/>
      </c>
      <c r="E22" s="28" t="str">
        <f t="shared" si="33"/>
        <v/>
      </c>
      <c r="F22" s="35" t="str">
        <f t="shared" si="34"/>
        <v/>
      </c>
      <c r="G22" s="53" t="str">
        <f t="shared" si="35"/>
        <v/>
      </c>
      <c r="H22" s="32" t="str">
        <f t="shared" si="36"/>
        <v/>
      </c>
      <c r="I22" s="54" t="str">
        <f t="shared" si="37"/>
        <v/>
      </c>
      <c r="J22" s="45" t="str">
        <f t="shared" si="38"/>
        <v/>
      </c>
      <c r="K22" s="306"/>
      <c r="L22" s="36" t="str">
        <f t="shared" si="1"/>
        <v/>
      </c>
      <c r="M22" s="32" t="str">
        <f t="shared" si="2"/>
        <v/>
      </c>
      <c r="N22" s="33" t="str">
        <f t="shared" si="39"/>
        <v/>
      </c>
      <c r="O22" s="35" t="str">
        <f t="shared" si="40"/>
        <v/>
      </c>
      <c r="P22" s="53" t="str">
        <f t="shared" si="41"/>
        <v/>
      </c>
      <c r="Q22" s="32" t="str">
        <f t="shared" si="42"/>
        <v/>
      </c>
      <c r="R22" s="54" t="str">
        <f t="shared" si="43"/>
        <v/>
      </c>
      <c r="S22" s="45" t="str">
        <f t="shared" si="44"/>
        <v/>
      </c>
      <c r="T22" s="306"/>
      <c r="U22" s="36" t="str">
        <f t="shared" si="3"/>
        <v/>
      </c>
      <c r="V22" s="32" t="str">
        <f t="shared" si="4"/>
        <v/>
      </c>
      <c r="W22" s="33" t="str">
        <f t="shared" si="45"/>
        <v/>
      </c>
      <c r="X22" s="35" t="str">
        <f t="shared" si="46"/>
        <v/>
      </c>
      <c r="Y22" s="53" t="str">
        <f t="shared" si="47"/>
        <v/>
      </c>
      <c r="Z22" s="32" t="str">
        <f t="shared" si="48"/>
        <v/>
      </c>
      <c r="AA22" s="54" t="str">
        <f t="shared" si="49"/>
        <v/>
      </c>
      <c r="AB22" s="45" t="str">
        <f t="shared" si="50"/>
        <v/>
      </c>
      <c r="AC22" s="306"/>
      <c r="AD22" s="36" t="str">
        <f t="shared" si="5"/>
        <v/>
      </c>
      <c r="AE22" s="32" t="str">
        <f t="shared" si="6"/>
        <v/>
      </c>
      <c r="AF22" s="33" t="str">
        <f t="shared" si="51"/>
        <v/>
      </c>
      <c r="AG22" s="35" t="str">
        <f t="shared" si="52"/>
        <v/>
      </c>
      <c r="AH22" s="53" t="str">
        <f t="shared" si="53"/>
        <v/>
      </c>
      <c r="AI22" s="32" t="str">
        <f t="shared" si="54"/>
        <v/>
      </c>
      <c r="AJ22" s="54" t="str">
        <f t="shared" si="55"/>
        <v/>
      </c>
      <c r="AK22" s="45" t="str">
        <f t="shared" si="56"/>
        <v/>
      </c>
      <c r="AL22" s="306"/>
      <c r="AM22" s="36" t="str">
        <f t="shared" si="7"/>
        <v/>
      </c>
      <c r="AN22" s="32" t="str">
        <f t="shared" si="8"/>
        <v/>
      </c>
      <c r="AO22" s="33" t="str">
        <f t="shared" si="57"/>
        <v/>
      </c>
      <c r="AP22" s="35" t="str">
        <f t="shared" si="58"/>
        <v/>
      </c>
      <c r="AQ22" s="53" t="str">
        <f t="shared" si="59"/>
        <v/>
      </c>
      <c r="AR22" s="32" t="str">
        <f t="shared" si="60"/>
        <v/>
      </c>
      <c r="AS22" s="54" t="str">
        <f t="shared" si="61"/>
        <v/>
      </c>
      <c r="AT22" s="45" t="str">
        <f t="shared" si="62"/>
        <v/>
      </c>
      <c r="AU22" s="306"/>
      <c r="AV22" s="36" t="str">
        <f t="shared" si="9"/>
        <v/>
      </c>
      <c r="AW22" s="32" t="str">
        <f t="shared" si="10"/>
        <v/>
      </c>
      <c r="AX22" s="33" t="str">
        <f t="shared" si="63"/>
        <v/>
      </c>
      <c r="AY22" s="35" t="str">
        <f t="shared" si="64"/>
        <v/>
      </c>
      <c r="AZ22" s="53" t="str">
        <f t="shared" si="65"/>
        <v/>
      </c>
      <c r="BA22" s="32" t="str">
        <f t="shared" si="66"/>
        <v/>
      </c>
      <c r="BB22" s="54" t="str">
        <f t="shared" si="67"/>
        <v/>
      </c>
      <c r="BC22" s="45" t="str">
        <f t="shared" si="68"/>
        <v/>
      </c>
      <c r="BD22" s="306"/>
      <c r="BE22" s="36" t="str">
        <f t="shared" si="11"/>
        <v/>
      </c>
      <c r="BF22" s="32" t="str">
        <f t="shared" si="12"/>
        <v/>
      </c>
      <c r="BG22" s="33" t="str">
        <f t="shared" si="69"/>
        <v/>
      </c>
      <c r="BH22" s="35" t="str">
        <f t="shared" si="70"/>
        <v/>
      </c>
      <c r="BI22" s="53" t="str">
        <f t="shared" si="71"/>
        <v/>
      </c>
      <c r="BJ22" s="32" t="str">
        <f t="shared" si="72"/>
        <v/>
      </c>
      <c r="BK22" s="54" t="str">
        <f t="shared" si="73"/>
        <v/>
      </c>
      <c r="BL22" s="45" t="str">
        <f t="shared" si="74"/>
        <v/>
      </c>
      <c r="BM22" s="306"/>
      <c r="BN22" s="36" t="str">
        <f t="shared" si="13"/>
        <v/>
      </c>
      <c r="BO22" s="32" t="str">
        <f t="shared" si="14"/>
        <v/>
      </c>
      <c r="BP22" s="33" t="str">
        <f t="shared" si="75"/>
        <v/>
      </c>
      <c r="BQ22" s="35" t="str">
        <f t="shared" si="76"/>
        <v/>
      </c>
      <c r="BR22" s="53" t="str">
        <f t="shared" si="77"/>
        <v/>
      </c>
      <c r="BS22" s="32" t="str">
        <f t="shared" si="78"/>
        <v/>
      </c>
      <c r="BT22" s="54" t="str">
        <f t="shared" si="79"/>
        <v/>
      </c>
      <c r="BU22" s="45" t="str">
        <f t="shared" si="80"/>
        <v/>
      </c>
      <c r="BV22" s="5">
        <v>23</v>
      </c>
      <c r="BX22" s="80">
        <v>23</v>
      </c>
      <c r="BY22" s="104" t="str">
        <f t="shared" si="15"/>
        <v/>
      </c>
      <c r="BZ22" s="104" t="str">
        <f t="shared" si="16"/>
        <v/>
      </c>
      <c r="CA22" s="104" t="str">
        <f t="shared" si="17"/>
        <v/>
      </c>
      <c r="CB22" s="105" t="str">
        <f t="shared" si="18"/>
        <v/>
      </c>
      <c r="CC22" s="106" t="str">
        <f t="shared" si="19"/>
        <v/>
      </c>
      <c r="CD22" s="87" t="str">
        <f t="shared" si="20"/>
        <v/>
      </c>
      <c r="CE22" s="23" t="str">
        <f t="shared" si="21"/>
        <v/>
      </c>
      <c r="CF22" s="24" t="str">
        <f t="shared" si="22"/>
        <v/>
      </c>
      <c r="CG22" s="88" t="str">
        <f t="shared" si="23"/>
        <v/>
      </c>
      <c r="CH22" s="22"/>
      <c r="CI22" s="80">
        <v>23</v>
      </c>
      <c r="CJ22" s="104" t="e">
        <f t="shared" si="24"/>
        <v>#N/A</v>
      </c>
      <c r="CK22" s="104" t="e">
        <f t="shared" si="25"/>
        <v>#N/A</v>
      </c>
      <c r="CL22" s="104" t="e">
        <f t="shared" si="26"/>
        <v>#N/A</v>
      </c>
      <c r="CM22" s="104" t="e">
        <f t="shared" si="27"/>
        <v>#N/A</v>
      </c>
      <c r="CN22" s="114" t="e">
        <f t="shared" si="28"/>
        <v>#N/A</v>
      </c>
      <c r="CO22" s="104" t="e">
        <f t="shared" si="29"/>
        <v>#N/A</v>
      </c>
      <c r="CP22" s="114" t="e">
        <f t="shared" si="30"/>
        <v>#N/A</v>
      </c>
    </row>
    <row r="23" spans="1:94" ht="15" customHeight="1">
      <c r="A23" s="5">
        <v>24</v>
      </c>
      <c r="B23" s="34" t="str">
        <f t="shared" si="0"/>
        <v/>
      </c>
      <c r="C23" s="32" t="str">
        <f t="shared" si="31"/>
        <v/>
      </c>
      <c r="D23" s="120" t="str">
        <f t="shared" si="32"/>
        <v/>
      </c>
      <c r="E23" s="28" t="str">
        <f t="shared" si="33"/>
        <v/>
      </c>
      <c r="F23" s="35" t="str">
        <f t="shared" si="34"/>
        <v/>
      </c>
      <c r="G23" s="53" t="str">
        <f t="shared" si="35"/>
        <v/>
      </c>
      <c r="H23" s="32" t="str">
        <f t="shared" si="36"/>
        <v/>
      </c>
      <c r="I23" s="54" t="str">
        <f t="shared" si="37"/>
        <v/>
      </c>
      <c r="J23" s="45" t="str">
        <f t="shared" si="38"/>
        <v/>
      </c>
      <c r="K23" s="306"/>
      <c r="L23" s="36" t="str">
        <f t="shared" si="1"/>
        <v/>
      </c>
      <c r="M23" s="32" t="str">
        <f t="shared" si="2"/>
        <v/>
      </c>
      <c r="N23" s="33" t="str">
        <f t="shared" si="39"/>
        <v/>
      </c>
      <c r="O23" s="35" t="str">
        <f t="shared" si="40"/>
        <v/>
      </c>
      <c r="P23" s="53" t="str">
        <f t="shared" si="41"/>
        <v/>
      </c>
      <c r="Q23" s="32" t="str">
        <f t="shared" si="42"/>
        <v/>
      </c>
      <c r="R23" s="54" t="str">
        <f t="shared" si="43"/>
        <v/>
      </c>
      <c r="S23" s="45" t="str">
        <f t="shared" si="44"/>
        <v/>
      </c>
      <c r="T23" s="306"/>
      <c r="U23" s="36" t="str">
        <f t="shared" si="3"/>
        <v/>
      </c>
      <c r="V23" s="32" t="str">
        <f t="shared" si="4"/>
        <v/>
      </c>
      <c r="W23" s="33" t="str">
        <f t="shared" si="45"/>
        <v/>
      </c>
      <c r="X23" s="35" t="str">
        <f t="shared" si="46"/>
        <v/>
      </c>
      <c r="Y23" s="53" t="str">
        <f t="shared" si="47"/>
        <v/>
      </c>
      <c r="Z23" s="32" t="str">
        <f t="shared" si="48"/>
        <v/>
      </c>
      <c r="AA23" s="54" t="str">
        <f t="shared" si="49"/>
        <v/>
      </c>
      <c r="AB23" s="45" t="str">
        <f t="shared" si="50"/>
        <v/>
      </c>
      <c r="AC23" s="306"/>
      <c r="AD23" s="36" t="str">
        <f t="shared" si="5"/>
        <v/>
      </c>
      <c r="AE23" s="32" t="str">
        <f t="shared" si="6"/>
        <v/>
      </c>
      <c r="AF23" s="33" t="str">
        <f t="shared" si="51"/>
        <v/>
      </c>
      <c r="AG23" s="35" t="str">
        <f t="shared" si="52"/>
        <v/>
      </c>
      <c r="AH23" s="53" t="str">
        <f t="shared" si="53"/>
        <v/>
      </c>
      <c r="AI23" s="32" t="str">
        <f t="shared" si="54"/>
        <v/>
      </c>
      <c r="AJ23" s="54" t="str">
        <f t="shared" si="55"/>
        <v/>
      </c>
      <c r="AK23" s="45" t="str">
        <f t="shared" si="56"/>
        <v/>
      </c>
      <c r="AL23" s="306"/>
      <c r="AM23" s="36" t="str">
        <f t="shared" si="7"/>
        <v/>
      </c>
      <c r="AN23" s="32" t="str">
        <f t="shared" si="8"/>
        <v/>
      </c>
      <c r="AO23" s="33" t="str">
        <f t="shared" si="57"/>
        <v/>
      </c>
      <c r="AP23" s="35" t="str">
        <f t="shared" si="58"/>
        <v/>
      </c>
      <c r="AQ23" s="53" t="str">
        <f t="shared" si="59"/>
        <v/>
      </c>
      <c r="AR23" s="32" t="str">
        <f t="shared" si="60"/>
        <v/>
      </c>
      <c r="AS23" s="54" t="str">
        <f t="shared" si="61"/>
        <v/>
      </c>
      <c r="AT23" s="45" t="str">
        <f t="shared" si="62"/>
        <v/>
      </c>
      <c r="AU23" s="306"/>
      <c r="AV23" s="36" t="str">
        <f t="shared" si="9"/>
        <v/>
      </c>
      <c r="AW23" s="32" t="str">
        <f t="shared" si="10"/>
        <v/>
      </c>
      <c r="AX23" s="33" t="str">
        <f t="shared" si="63"/>
        <v/>
      </c>
      <c r="AY23" s="35" t="str">
        <f t="shared" si="64"/>
        <v/>
      </c>
      <c r="AZ23" s="53" t="str">
        <f t="shared" si="65"/>
        <v/>
      </c>
      <c r="BA23" s="32" t="str">
        <f t="shared" si="66"/>
        <v/>
      </c>
      <c r="BB23" s="54" t="str">
        <f t="shared" si="67"/>
        <v/>
      </c>
      <c r="BC23" s="45" t="str">
        <f t="shared" si="68"/>
        <v/>
      </c>
      <c r="BD23" s="306"/>
      <c r="BE23" s="36" t="str">
        <f t="shared" si="11"/>
        <v/>
      </c>
      <c r="BF23" s="32" t="str">
        <f t="shared" si="12"/>
        <v/>
      </c>
      <c r="BG23" s="33" t="str">
        <f t="shared" si="69"/>
        <v/>
      </c>
      <c r="BH23" s="35" t="str">
        <f t="shared" si="70"/>
        <v/>
      </c>
      <c r="BI23" s="53" t="str">
        <f t="shared" si="71"/>
        <v/>
      </c>
      <c r="BJ23" s="32" t="str">
        <f t="shared" si="72"/>
        <v/>
      </c>
      <c r="BK23" s="54" t="str">
        <f t="shared" si="73"/>
        <v/>
      </c>
      <c r="BL23" s="45" t="str">
        <f t="shared" si="74"/>
        <v/>
      </c>
      <c r="BM23" s="306"/>
      <c r="BN23" s="36" t="str">
        <f t="shared" si="13"/>
        <v/>
      </c>
      <c r="BO23" s="32" t="str">
        <f t="shared" si="14"/>
        <v/>
      </c>
      <c r="BP23" s="33" t="str">
        <f t="shared" si="75"/>
        <v/>
      </c>
      <c r="BQ23" s="35" t="str">
        <f t="shared" si="76"/>
        <v/>
      </c>
      <c r="BR23" s="53" t="str">
        <f t="shared" si="77"/>
        <v/>
      </c>
      <c r="BS23" s="32" t="str">
        <f t="shared" si="78"/>
        <v/>
      </c>
      <c r="BT23" s="54" t="str">
        <f t="shared" si="79"/>
        <v/>
      </c>
      <c r="BU23" s="45" t="str">
        <f t="shared" si="80"/>
        <v/>
      </c>
      <c r="BV23" s="5">
        <v>24</v>
      </c>
      <c r="BX23" s="80">
        <v>24</v>
      </c>
      <c r="BY23" s="104" t="str">
        <f t="shared" si="15"/>
        <v/>
      </c>
      <c r="BZ23" s="104" t="str">
        <f t="shared" si="16"/>
        <v/>
      </c>
      <c r="CA23" s="104" t="str">
        <f t="shared" si="17"/>
        <v/>
      </c>
      <c r="CB23" s="105" t="str">
        <f t="shared" si="18"/>
        <v/>
      </c>
      <c r="CC23" s="106" t="str">
        <f t="shared" si="19"/>
        <v/>
      </c>
      <c r="CD23" s="87" t="str">
        <f t="shared" si="20"/>
        <v/>
      </c>
      <c r="CE23" s="23" t="str">
        <f t="shared" si="21"/>
        <v/>
      </c>
      <c r="CF23" s="24" t="str">
        <f t="shared" si="22"/>
        <v/>
      </c>
      <c r="CG23" s="88" t="str">
        <f t="shared" si="23"/>
        <v/>
      </c>
      <c r="CH23" s="22"/>
      <c r="CI23" s="80">
        <v>24</v>
      </c>
      <c r="CJ23" s="104" t="e">
        <f t="shared" si="24"/>
        <v>#N/A</v>
      </c>
      <c r="CK23" s="104" t="e">
        <f t="shared" si="25"/>
        <v>#N/A</v>
      </c>
      <c r="CL23" s="104" t="e">
        <f t="shared" si="26"/>
        <v>#N/A</v>
      </c>
      <c r="CM23" s="104" t="e">
        <f t="shared" si="27"/>
        <v>#N/A</v>
      </c>
      <c r="CN23" s="114" t="e">
        <f t="shared" si="28"/>
        <v>#N/A</v>
      </c>
      <c r="CO23" s="104" t="e">
        <f t="shared" si="29"/>
        <v>#N/A</v>
      </c>
      <c r="CP23" s="114" t="e">
        <f t="shared" si="30"/>
        <v>#N/A</v>
      </c>
    </row>
    <row r="24" spans="1:94" ht="15" customHeight="1">
      <c r="A24" s="5">
        <v>25</v>
      </c>
      <c r="B24" s="34">
        <f t="shared" si="0"/>
        <v>1450</v>
      </c>
      <c r="C24" s="32">
        <f t="shared" si="31"/>
        <v>14</v>
      </c>
      <c r="D24" s="120">
        <f t="shared" si="32"/>
        <v>1259.8877690244296</v>
      </c>
      <c r="E24" s="28">
        <f t="shared" si="33"/>
        <v>0.78</v>
      </c>
      <c r="F24" s="35">
        <f t="shared" si="34"/>
        <v>318.86005999112302</v>
      </c>
      <c r="G24" s="53">
        <f t="shared" si="35"/>
        <v>7.4101947130291919</v>
      </c>
      <c r="H24" s="32">
        <f t="shared" si="36"/>
        <v>43.029916532487057</v>
      </c>
      <c r="I24" s="54">
        <f t="shared" si="37"/>
        <v>19.438211805051424</v>
      </c>
      <c r="J24" s="45">
        <f t="shared" si="38"/>
        <v>19.510691994124659</v>
      </c>
      <c r="K24" s="306"/>
      <c r="L24" s="36" t="str">
        <f t="shared" si="1"/>
        <v/>
      </c>
      <c r="M24" s="32" t="str">
        <f t="shared" si="2"/>
        <v/>
      </c>
      <c r="N24" s="33" t="str">
        <f t="shared" si="39"/>
        <v/>
      </c>
      <c r="O24" s="35" t="str">
        <f t="shared" si="40"/>
        <v/>
      </c>
      <c r="P24" s="53" t="str">
        <f t="shared" si="41"/>
        <v/>
      </c>
      <c r="Q24" s="32" t="str">
        <f t="shared" si="42"/>
        <v/>
      </c>
      <c r="R24" s="54" t="str">
        <f t="shared" si="43"/>
        <v/>
      </c>
      <c r="S24" s="45" t="str">
        <f t="shared" si="44"/>
        <v/>
      </c>
      <c r="T24" s="306"/>
      <c r="U24" s="36" t="str">
        <f t="shared" si="3"/>
        <v/>
      </c>
      <c r="V24" s="32" t="str">
        <f t="shared" si="4"/>
        <v/>
      </c>
      <c r="W24" s="33" t="str">
        <f t="shared" si="45"/>
        <v/>
      </c>
      <c r="X24" s="35" t="str">
        <f t="shared" si="46"/>
        <v/>
      </c>
      <c r="Y24" s="53" t="str">
        <f t="shared" si="47"/>
        <v/>
      </c>
      <c r="Z24" s="32" t="str">
        <f t="shared" si="48"/>
        <v/>
      </c>
      <c r="AA24" s="54" t="str">
        <f t="shared" si="49"/>
        <v/>
      </c>
      <c r="AB24" s="45" t="str">
        <f t="shared" si="50"/>
        <v/>
      </c>
      <c r="AC24" s="306"/>
      <c r="AD24" s="36" t="str">
        <f t="shared" si="5"/>
        <v/>
      </c>
      <c r="AE24" s="32" t="str">
        <f t="shared" si="6"/>
        <v/>
      </c>
      <c r="AF24" s="33" t="str">
        <f t="shared" si="51"/>
        <v/>
      </c>
      <c r="AG24" s="35" t="str">
        <f t="shared" si="52"/>
        <v/>
      </c>
      <c r="AH24" s="53" t="str">
        <f t="shared" si="53"/>
        <v/>
      </c>
      <c r="AI24" s="32" t="str">
        <f t="shared" si="54"/>
        <v/>
      </c>
      <c r="AJ24" s="54" t="str">
        <f t="shared" si="55"/>
        <v/>
      </c>
      <c r="AK24" s="45" t="str">
        <f t="shared" si="56"/>
        <v/>
      </c>
      <c r="AL24" s="306"/>
      <c r="AM24" s="36" t="str">
        <f t="shared" si="7"/>
        <v/>
      </c>
      <c r="AN24" s="32" t="str">
        <f t="shared" si="8"/>
        <v/>
      </c>
      <c r="AO24" s="33" t="str">
        <f t="shared" si="57"/>
        <v/>
      </c>
      <c r="AP24" s="35" t="str">
        <f t="shared" si="58"/>
        <v/>
      </c>
      <c r="AQ24" s="53" t="str">
        <f t="shared" si="59"/>
        <v/>
      </c>
      <c r="AR24" s="32" t="str">
        <f t="shared" si="60"/>
        <v/>
      </c>
      <c r="AS24" s="54" t="str">
        <f t="shared" si="61"/>
        <v/>
      </c>
      <c r="AT24" s="45" t="str">
        <f t="shared" si="62"/>
        <v/>
      </c>
      <c r="AU24" s="306"/>
      <c r="AV24" s="36" t="str">
        <f t="shared" si="9"/>
        <v/>
      </c>
      <c r="AW24" s="32" t="str">
        <f t="shared" si="10"/>
        <v/>
      </c>
      <c r="AX24" s="33" t="str">
        <f t="shared" si="63"/>
        <v/>
      </c>
      <c r="AY24" s="35" t="str">
        <f t="shared" si="64"/>
        <v/>
      </c>
      <c r="AZ24" s="53" t="str">
        <f t="shared" si="65"/>
        <v/>
      </c>
      <c r="BA24" s="32" t="str">
        <f t="shared" si="66"/>
        <v/>
      </c>
      <c r="BB24" s="54" t="str">
        <f t="shared" si="67"/>
        <v/>
      </c>
      <c r="BC24" s="45" t="str">
        <f t="shared" si="68"/>
        <v/>
      </c>
      <c r="BD24" s="306"/>
      <c r="BE24" s="36" t="str">
        <f t="shared" si="11"/>
        <v/>
      </c>
      <c r="BF24" s="32" t="str">
        <f t="shared" si="12"/>
        <v/>
      </c>
      <c r="BG24" s="33" t="str">
        <f t="shared" si="69"/>
        <v/>
      </c>
      <c r="BH24" s="35" t="str">
        <f t="shared" si="70"/>
        <v/>
      </c>
      <c r="BI24" s="53" t="str">
        <f t="shared" si="71"/>
        <v/>
      </c>
      <c r="BJ24" s="32" t="str">
        <f t="shared" si="72"/>
        <v/>
      </c>
      <c r="BK24" s="54" t="str">
        <f t="shared" si="73"/>
        <v/>
      </c>
      <c r="BL24" s="45" t="str">
        <f t="shared" si="74"/>
        <v/>
      </c>
      <c r="BM24" s="306"/>
      <c r="BN24" s="36" t="str">
        <f t="shared" si="13"/>
        <v/>
      </c>
      <c r="BO24" s="32" t="str">
        <f t="shared" si="14"/>
        <v/>
      </c>
      <c r="BP24" s="33" t="str">
        <f t="shared" si="75"/>
        <v/>
      </c>
      <c r="BQ24" s="35" t="str">
        <f t="shared" si="76"/>
        <v/>
      </c>
      <c r="BR24" s="53" t="str">
        <f t="shared" si="77"/>
        <v/>
      </c>
      <c r="BS24" s="32" t="str">
        <f t="shared" si="78"/>
        <v/>
      </c>
      <c r="BT24" s="54" t="str">
        <f t="shared" si="79"/>
        <v/>
      </c>
      <c r="BU24" s="45" t="str">
        <f t="shared" si="80"/>
        <v/>
      </c>
      <c r="BV24" s="5">
        <v>25</v>
      </c>
      <c r="BX24" s="80">
        <v>25</v>
      </c>
      <c r="BY24" s="104">
        <f t="shared" si="15"/>
        <v>1450</v>
      </c>
      <c r="BZ24" s="104">
        <f t="shared" si="16"/>
        <v>14.062530922201841</v>
      </c>
      <c r="CA24" s="104">
        <f t="shared" si="17"/>
        <v>19.48111949678572</v>
      </c>
      <c r="CB24" s="105">
        <f t="shared" si="18"/>
        <v>318.86005999112302</v>
      </c>
      <c r="CC24" s="106">
        <f t="shared" si="19"/>
        <v>0.78</v>
      </c>
      <c r="CD24" s="87">
        <f t="shared" si="20"/>
        <v>7.4327675483608315</v>
      </c>
      <c r="CE24" s="23">
        <f t="shared" si="21"/>
        <v>42.89923745313979</v>
      </c>
      <c r="CF24" s="24">
        <f t="shared" si="22"/>
        <v>19.408673063833291</v>
      </c>
      <c r="CG24" s="88">
        <f t="shared" si="23"/>
        <v>19.48111949678572</v>
      </c>
      <c r="CH24" s="22"/>
      <c r="CI24" s="80">
        <v>25</v>
      </c>
      <c r="CJ24" s="104">
        <f t="shared" si="24"/>
        <v>1450</v>
      </c>
      <c r="CK24" s="104">
        <f t="shared" si="25"/>
        <v>14.062530922201841</v>
      </c>
      <c r="CL24" s="104">
        <f t="shared" si="26"/>
        <v>19.48111949678572</v>
      </c>
      <c r="CM24" s="104">
        <f t="shared" si="27"/>
        <v>318.86005999112302</v>
      </c>
      <c r="CN24" s="114">
        <f t="shared" si="28"/>
        <v>0.78</v>
      </c>
      <c r="CO24" s="104">
        <f t="shared" si="29"/>
        <v>1259.8877690244296</v>
      </c>
      <c r="CP24" s="114">
        <f t="shared" si="30"/>
        <v>19.510691994124659</v>
      </c>
    </row>
    <row r="25" spans="1:94" ht="15" customHeight="1">
      <c r="A25" s="5">
        <v>26</v>
      </c>
      <c r="B25" s="34">
        <f t="shared" si="0"/>
        <v>1450</v>
      </c>
      <c r="C25" s="32">
        <f t="shared" si="31"/>
        <v>14.2</v>
      </c>
      <c r="D25" s="120">
        <f t="shared" si="32"/>
        <v>1255.3553459461698</v>
      </c>
      <c r="E25" s="28">
        <f t="shared" si="33"/>
        <v>0.79</v>
      </c>
      <c r="F25" s="35">
        <f t="shared" si="34"/>
        <v>327.6406122744952</v>
      </c>
      <c r="G25" s="53">
        <f t="shared" si="35"/>
        <v>7.4823920660724665</v>
      </c>
      <c r="H25" s="32">
        <f t="shared" si="36"/>
        <v>43.788217642339461</v>
      </c>
      <c r="I25" s="54">
        <f t="shared" si="37"/>
        <v>19.608740186316375</v>
      </c>
      <c r="J25" s="45">
        <f t="shared" si="38"/>
        <v>19.674940428561563</v>
      </c>
      <c r="K25" s="306"/>
      <c r="L25" s="36" t="str">
        <f t="shared" si="1"/>
        <v/>
      </c>
      <c r="M25" s="32" t="str">
        <f t="shared" si="2"/>
        <v/>
      </c>
      <c r="N25" s="33" t="str">
        <f t="shared" si="39"/>
        <v/>
      </c>
      <c r="O25" s="35" t="str">
        <f t="shared" si="40"/>
        <v/>
      </c>
      <c r="P25" s="53" t="str">
        <f t="shared" si="41"/>
        <v/>
      </c>
      <c r="Q25" s="32" t="str">
        <f t="shared" si="42"/>
        <v/>
      </c>
      <c r="R25" s="54" t="str">
        <f t="shared" si="43"/>
        <v/>
      </c>
      <c r="S25" s="45" t="str">
        <f t="shared" si="44"/>
        <v/>
      </c>
      <c r="T25" s="306"/>
      <c r="U25" s="36" t="str">
        <f t="shared" si="3"/>
        <v/>
      </c>
      <c r="V25" s="32" t="str">
        <f t="shared" si="4"/>
        <v/>
      </c>
      <c r="W25" s="33" t="str">
        <f t="shared" si="45"/>
        <v/>
      </c>
      <c r="X25" s="35" t="str">
        <f t="shared" si="46"/>
        <v/>
      </c>
      <c r="Y25" s="53" t="str">
        <f t="shared" si="47"/>
        <v/>
      </c>
      <c r="Z25" s="32" t="str">
        <f t="shared" si="48"/>
        <v/>
      </c>
      <c r="AA25" s="54" t="str">
        <f t="shared" si="49"/>
        <v/>
      </c>
      <c r="AB25" s="45" t="str">
        <f t="shared" si="50"/>
        <v/>
      </c>
      <c r="AC25" s="306"/>
      <c r="AD25" s="36" t="str">
        <f t="shared" si="5"/>
        <v/>
      </c>
      <c r="AE25" s="32" t="str">
        <f t="shared" si="6"/>
        <v/>
      </c>
      <c r="AF25" s="33" t="str">
        <f t="shared" si="51"/>
        <v/>
      </c>
      <c r="AG25" s="35" t="str">
        <f t="shared" si="52"/>
        <v/>
      </c>
      <c r="AH25" s="53" t="str">
        <f t="shared" si="53"/>
        <v/>
      </c>
      <c r="AI25" s="32" t="str">
        <f t="shared" si="54"/>
        <v/>
      </c>
      <c r="AJ25" s="54" t="str">
        <f t="shared" si="55"/>
        <v/>
      </c>
      <c r="AK25" s="45" t="str">
        <f t="shared" si="56"/>
        <v/>
      </c>
      <c r="AL25" s="306"/>
      <c r="AM25" s="36" t="str">
        <f t="shared" si="7"/>
        <v/>
      </c>
      <c r="AN25" s="32" t="str">
        <f t="shared" si="8"/>
        <v/>
      </c>
      <c r="AO25" s="33" t="str">
        <f t="shared" si="57"/>
        <v/>
      </c>
      <c r="AP25" s="35" t="str">
        <f t="shared" si="58"/>
        <v/>
      </c>
      <c r="AQ25" s="53" t="str">
        <f t="shared" si="59"/>
        <v/>
      </c>
      <c r="AR25" s="32" t="str">
        <f t="shared" si="60"/>
        <v/>
      </c>
      <c r="AS25" s="54" t="str">
        <f t="shared" si="61"/>
        <v/>
      </c>
      <c r="AT25" s="45" t="str">
        <f t="shared" si="62"/>
        <v/>
      </c>
      <c r="AU25" s="306"/>
      <c r="AV25" s="36" t="str">
        <f t="shared" si="9"/>
        <v/>
      </c>
      <c r="AW25" s="32" t="str">
        <f t="shared" si="10"/>
        <v/>
      </c>
      <c r="AX25" s="33" t="str">
        <f t="shared" si="63"/>
        <v/>
      </c>
      <c r="AY25" s="35" t="str">
        <f t="shared" si="64"/>
        <v/>
      </c>
      <c r="AZ25" s="53" t="str">
        <f t="shared" si="65"/>
        <v/>
      </c>
      <c r="BA25" s="32" t="str">
        <f t="shared" si="66"/>
        <v/>
      </c>
      <c r="BB25" s="54" t="str">
        <f t="shared" si="67"/>
        <v/>
      </c>
      <c r="BC25" s="45" t="str">
        <f t="shared" si="68"/>
        <v/>
      </c>
      <c r="BD25" s="306"/>
      <c r="BE25" s="36" t="str">
        <f t="shared" si="11"/>
        <v/>
      </c>
      <c r="BF25" s="32" t="str">
        <f t="shared" si="12"/>
        <v/>
      </c>
      <c r="BG25" s="33" t="str">
        <f t="shared" si="69"/>
        <v/>
      </c>
      <c r="BH25" s="35" t="str">
        <f t="shared" si="70"/>
        <v/>
      </c>
      <c r="BI25" s="53" t="str">
        <f t="shared" si="71"/>
        <v/>
      </c>
      <c r="BJ25" s="32" t="str">
        <f t="shared" si="72"/>
        <v/>
      </c>
      <c r="BK25" s="54" t="str">
        <f t="shared" si="73"/>
        <v/>
      </c>
      <c r="BL25" s="45" t="str">
        <f t="shared" si="74"/>
        <v/>
      </c>
      <c r="BM25" s="306"/>
      <c r="BN25" s="36" t="str">
        <f t="shared" si="13"/>
        <v/>
      </c>
      <c r="BO25" s="32" t="str">
        <f t="shared" si="14"/>
        <v/>
      </c>
      <c r="BP25" s="33" t="str">
        <f t="shared" si="75"/>
        <v/>
      </c>
      <c r="BQ25" s="35" t="str">
        <f t="shared" si="76"/>
        <v/>
      </c>
      <c r="BR25" s="53" t="str">
        <f t="shared" si="77"/>
        <v/>
      </c>
      <c r="BS25" s="32" t="str">
        <f t="shared" si="78"/>
        <v/>
      </c>
      <c r="BT25" s="54" t="str">
        <f t="shared" si="79"/>
        <v/>
      </c>
      <c r="BU25" s="45" t="str">
        <f t="shared" si="80"/>
        <v/>
      </c>
      <c r="BV25" s="5">
        <v>26</v>
      </c>
      <c r="BX25" s="80">
        <v>26</v>
      </c>
      <c r="BY25" s="104">
        <f t="shared" si="15"/>
        <v>1450</v>
      </c>
      <c r="BZ25" s="104">
        <f t="shared" si="16"/>
        <v>14.24701979251901</v>
      </c>
      <c r="CA25" s="104">
        <f t="shared" si="17"/>
        <v>19.652711775662009</v>
      </c>
      <c r="CB25" s="105">
        <f t="shared" si="18"/>
        <v>327.6406122744952</v>
      </c>
      <c r="CC25" s="106">
        <f t="shared" si="19"/>
        <v>0.79</v>
      </c>
      <c r="CD25" s="87">
        <f t="shared" si="20"/>
        <v>7.4993655888750492</v>
      </c>
      <c r="CE25" s="23">
        <f t="shared" si="21"/>
        <v>43.689110550969055</v>
      </c>
      <c r="CF25" s="24">
        <f t="shared" si="22"/>
        <v>19.58653711235841</v>
      </c>
      <c r="CG25" s="88">
        <f t="shared" si="23"/>
        <v>19.652711775662009</v>
      </c>
      <c r="CH25" s="22"/>
      <c r="CI25" s="80">
        <v>26</v>
      </c>
      <c r="CJ25" s="104">
        <f t="shared" si="24"/>
        <v>1450</v>
      </c>
      <c r="CK25" s="104">
        <f t="shared" si="25"/>
        <v>14.24701979251901</v>
      </c>
      <c r="CL25" s="104">
        <f t="shared" si="26"/>
        <v>19.652711775662009</v>
      </c>
      <c r="CM25" s="104">
        <f t="shared" si="27"/>
        <v>327.6406122744952</v>
      </c>
      <c r="CN25" s="114">
        <f t="shared" si="28"/>
        <v>0.79</v>
      </c>
      <c r="CO25" s="104">
        <f t="shared" si="29"/>
        <v>1255.3553459461698</v>
      </c>
      <c r="CP25" s="114">
        <f t="shared" si="30"/>
        <v>19.674940428561563</v>
      </c>
    </row>
    <row r="26" spans="1:94" ht="15" customHeight="1">
      <c r="A26" s="5">
        <v>27</v>
      </c>
      <c r="B26" s="34">
        <f t="shared" si="0"/>
        <v>1450</v>
      </c>
      <c r="C26" s="32">
        <f t="shared" si="31"/>
        <v>14.4</v>
      </c>
      <c r="D26" s="120">
        <f t="shared" si="32"/>
        <v>1250.8294301821197</v>
      </c>
      <c r="E26" s="28">
        <f t="shared" si="33"/>
        <v>0.79</v>
      </c>
      <c r="F26" s="35">
        <f t="shared" si="34"/>
        <v>336.47205438411856</v>
      </c>
      <c r="G26" s="53">
        <f t="shared" si="35"/>
        <v>7.5545894191157412</v>
      </c>
      <c r="H26" s="32">
        <f t="shared" si="36"/>
        <v>44.538761237338342</v>
      </c>
      <c r="I26" s="54">
        <f t="shared" si="37"/>
        <v>19.77607612153648</v>
      </c>
      <c r="J26" s="45">
        <f t="shared" si="38"/>
        <v>19.836070769022005</v>
      </c>
      <c r="K26" s="306"/>
      <c r="L26" s="36" t="str">
        <f t="shared" si="1"/>
        <v/>
      </c>
      <c r="M26" s="32" t="str">
        <f t="shared" si="2"/>
        <v/>
      </c>
      <c r="N26" s="33" t="str">
        <f t="shared" si="39"/>
        <v/>
      </c>
      <c r="O26" s="35" t="str">
        <f t="shared" si="40"/>
        <v/>
      </c>
      <c r="P26" s="53" t="str">
        <f t="shared" si="41"/>
        <v/>
      </c>
      <c r="Q26" s="32" t="str">
        <f t="shared" si="42"/>
        <v/>
      </c>
      <c r="R26" s="54" t="str">
        <f t="shared" si="43"/>
        <v/>
      </c>
      <c r="S26" s="45" t="str">
        <f t="shared" si="44"/>
        <v/>
      </c>
      <c r="T26" s="306"/>
      <c r="U26" s="36" t="str">
        <f t="shared" si="3"/>
        <v/>
      </c>
      <c r="V26" s="32" t="str">
        <f t="shared" si="4"/>
        <v/>
      </c>
      <c r="W26" s="33" t="str">
        <f t="shared" si="45"/>
        <v/>
      </c>
      <c r="X26" s="35" t="str">
        <f t="shared" si="46"/>
        <v/>
      </c>
      <c r="Y26" s="53" t="str">
        <f t="shared" si="47"/>
        <v/>
      </c>
      <c r="Z26" s="32" t="str">
        <f t="shared" si="48"/>
        <v/>
      </c>
      <c r="AA26" s="54" t="str">
        <f t="shared" si="49"/>
        <v/>
      </c>
      <c r="AB26" s="45" t="str">
        <f t="shared" si="50"/>
        <v/>
      </c>
      <c r="AC26" s="306"/>
      <c r="AD26" s="36" t="str">
        <f t="shared" si="5"/>
        <v/>
      </c>
      <c r="AE26" s="32" t="str">
        <f t="shared" si="6"/>
        <v/>
      </c>
      <c r="AF26" s="33" t="str">
        <f t="shared" si="51"/>
        <v/>
      </c>
      <c r="AG26" s="35" t="str">
        <f t="shared" si="52"/>
        <v/>
      </c>
      <c r="AH26" s="53" t="str">
        <f t="shared" si="53"/>
        <v/>
      </c>
      <c r="AI26" s="32" t="str">
        <f t="shared" si="54"/>
        <v/>
      </c>
      <c r="AJ26" s="54" t="str">
        <f t="shared" si="55"/>
        <v/>
      </c>
      <c r="AK26" s="45" t="str">
        <f t="shared" si="56"/>
        <v/>
      </c>
      <c r="AL26" s="306"/>
      <c r="AM26" s="36" t="str">
        <f t="shared" si="7"/>
        <v/>
      </c>
      <c r="AN26" s="32" t="str">
        <f t="shared" si="8"/>
        <v/>
      </c>
      <c r="AO26" s="33" t="str">
        <f t="shared" si="57"/>
        <v/>
      </c>
      <c r="AP26" s="35" t="str">
        <f t="shared" si="58"/>
        <v/>
      </c>
      <c r="AQ26" s="53" t="str">
        <f t="shared" si="59"/>
        <v/>
      </c>
      <c r="AR26" s="32" t="str">
        <f t="shared" si="60"/>
        <v/>
      </c>
      <c r="AS26" s="54" t="str">
        <f t="shared" si="61"/>
        <v/>
      </c>
      <c r="AT26" s="45" t="str">
        <f t="shared" si="62"/>
        <v/>
      </c>
      <c r="AU26" s="306"/>
      <c r="AV26" s="36" t="str">
        <f t="shared" si="9"/>
        <v/>
      </c>
      <c r="AW26" s="32" t="str">
        <f t="shared" si="10"/>
        <v/>
      </c>
      <c r="AX26" s="33" t="str">
        <f t="shared" si="63"/>
        <v/>
      </c>
      <c r="AY26" s="35" t="str">
        <f t="shared" si="64"/>
        <v/>
      </c>
      <c r="AZ26" s="53" t="str">
        <f t="shared" si="65"/>
        <v/>
      </c>
      <c r="BA26" s="32" t="str">
        <f t="shared" si="66"/>
        <v/>
      </c>
      <c r="BB26" s="54" t="str">
        <f t="shared" si="67"/>
        <v/>
      </c>
      <c r="BC26" s="45" t="str">
        <f t="shared" si="68"/>
        <v/>
      </c>
      <c r="BD26" s="306"/>
      <c r="BE26" s="36" t="str">
        <f t="shared" si="11"/>
        <v/>
      </c>
      <c r="BF26" s="32" t="str">
        <f t="shared" si="12"/>
        <v/>
      </c>
      <c r="BG26" s="33" t="str">
        <f t="shared" si="69"/>
        <v/>
      </c>
      <c r="BH26" s="35" t="str">
        <f t="shared" si="70"/>
        <v/>
      </c>
      <c r="BI26" s="53" t="str">
        <f t="shared" si="71"/>
        <v/>
      </c>
      <c r="BJ26" s="32" t="str">
        <f t="shared" si="72"/>
        <v/>
      </c>
      <c r="BK26" s="54" t="str">
        <f t="shared" si="73"/>
        <v/>
      </c>
      <c r="BL26" s="45" t="str">
        <f t="shared" si="74"/>
        <v/>
      </c>
      <c r="BM26" s="306"/>
      <c r="BN26" s="36" t="str">
        <f t="shared" si="13"/>
        <v/>
      </c>
      <c r="BO26" s="32" t="str">
        <f t="shared" si="14"/>
        <v/>
      </c>
      <c r="BP26" s="33" t="str">
        <f t="shared" si="75"/>
        <v/>
      </c>
      <c r="BQ26" s="35" t="str">
        <f t="shared" si="76"/>
        <v/>
      </c>
      <c r="BR26" s="53" t="str">
        <f t="shared" si="77"/>
        <v/>
      </c>
      <c r="BS26" s="32" t="str">
        <f t="shared" si="78"/>
        <v/>
      </c>
      <c r="BT26" s="54" t="str">
        <f t="shared" si="79"/>
        <v/>
      </c>
      <c r="BU26" s="45" t="str">
        <f t="shared" si="80"/>
        <v/>
      </c>
      <c r="BV26" s="5">
        <v>27</v>
      </c>
      <c r="BX26" s="80">
        <v>27</v>
      </c>
      <c r="BY26" s="104">
        <f t="shared" si="15"/>
        <v>1450</v>
      </c>
      <c r="BZ26" s="104">
        <f t="shared" si="16"/>
        <v>14.43150866283618</v>
      </c>
      <c r="CA26" s="104">
        <f t="shared" si="17"/>
        <v>19.821182776210577</v>
      </c>
      <c r="CB26" s="105">
        <f t="shared" si="18"/>
        <v>336.47205438411856</v>
      </c>
      <c r="CC26" s="106">
        <f t="shared" si="19"/>
        <v>0.79</v>
      </c>
      <c r="CD26" s="87">
        <f t="shared" si="20"/>
        <v>7.5659636293892669</v>
      </c>
      <c r="CE26" s="23">
        <f t="shared" si="21"/>
        <v>44.471804368332521</v>
      </c>
      <c r="CF26" s="24">
        <f t="shared" si="22"/>
        <v>19.761205454555427</v>
      </c>
      <c r="CG26" s="88">
        <f t="shared" si="23"/>
        <v>19.821182776210577</v>
      </c>
      <c r="CH26" s="22"/>
      <c r="CI26" s="80">
        <v>27</v>
      </c>
      <c r="CJ26" s="104">
        <f t="shared" si="24"/>
        <v>1450</v>
      </c>
      <c r="CK26" s="104">
        <f t="shared" si="25"/>
        <v>14.43150866283618</v>
      </c>
      <c r="CL26" s="104">
        <f t="shared" si="26"/>
        <v>19.821182776210577</v>
      </c>
      <c r="CM26" s="104">
        <f t="shared" si="27"/>
        <v>336.47205438411856</v>
      </c>
      <c r="CN26" s="114">
        <f t="shared" si="28"/>
        <v>0.79</v>
      </c>
      <c r="CO26" s="104">
        <f t="shared" si="29"/>
        <v>1250.8294301821197</v>
      </c>
      <c r="CP26" s="114">
        <f t="shared" si="30"/>
        <v>19.836070769022005</v>
      </c>
    </row>
    <row r="27" spans="1:94" ht="15" customHeight="1">
      <c r="A27" s="5">
        <v>28</v>
      </c>
      <c r="B27" s="34">
        <f t="shared" si="0"/>
        <v>1450</v>
      </c>
      <c r="C27" s="32">
        <f t="shared" si="31"/>
        <v>14.6</v>
      </c>
      <c r="D27" s="120">
        <f t="shared" si="32"/>
        <v>1246.3111993805164</v>
      </c>
      <c r="E27" s="28">
        <f t="shared" si="33"/>
        <v>0.8</v>
      </c>
      <c r="F27" s="35">
        <f t="shared" si="34"/>
        <v>345.35247937819321</v>
      </c>
      <c r="G27" s="53">
        <f t="shared" si="35"/>
        <v>7.626786772159015</v>
      </c>
      <c r="H27" s="32">
        <f t="shared" si="36"/>
        <v>45.281517589933841</v>
      </c>
      <c r="I27" s="54">
        <f t="shared" si="37"/>
        <v>19.94029343697288</v>
      </c>
      <c r="J27" s="45">
        <f t="shared" si="38"/>
        <v>19.994155122353501</v>
      </c>
      <c r="K27" s="306"/>
      <c r="L27" s="36" t="str">
        <f t="shared" si="1"/>
        <v/>
      </c>
      <c r="M27" s="32" t="str">
        <f t="shared" si="2"/>
        <v/>
      </c>
      <c r="N27" s="33" t="str">
        <f t="shared" si="39"/>
        <v/>
      </c>
      <c r="O27" s="35" t="str">
        <f t="shared" si="40"/>
        <v/>
      </c>
      <c r="P27" s="53" t="str">
        <f t="shared" si="41"/>
        <v/>
      </c>
      <c r="Q27" s="32" t="str">
        <f t="shared" si="42"/>
        <v/>
      </c>
      <c r="R27" s="54" t="str">
        <f t="shared" si="43"/>
        <v/>
      </c>
      <c r="S27" s="45" t="str">
        <f t="shared" si="44"/>
        <v/>
      </c>
      <c r="T27" s="306"/>
      <c r="U27" s="36" t="str">
        <f t="shared" si="3"/>
        <v/>
      </c>
      <c r="V27" s="32" t="str">
        <f t="shared" si="4"/>
        <v/>
      </c>
      <c r="W27" s="33" t="str">
        <f t="shared" si="45"/>
        <v/>
      </c>
      <c r="X27" s="35" t="str">
        <f t="shared" si="46"/>
        <v/>
      </c>
      <c r="Y27" s="53" t="str">
        <f t="shared" si="47"/>
        <v/>
      </c>
      <c r="Z27" s="32" t="str">
        <f t="shared" si="48"/>
        <v/>
      </c>
      <c r="AA27" s="54" t="str">
        <f t="shared" si="49"/>
        <v/>
      </c>
      <c r="AB27" s="45" t="str">
        <f t="shared" si="50"/>
        <v/>
      </c>
      <c r="AC27" s="306"/>
      <c r="AD27" s="36" t="str">
        <f t="shared" si="5"/>
        <v/>
      </c>
      <c r="AE27" s="32" t="str">
        <f t="shared" si="6"/>
        <v/>
      </c>
      <c r="AF27" s="33" t="str">
        <f t="shared" si="51"/>
        <v/>
      </c>
      <c r="AG27" s="35" t="str">
        <f t="shared" si="52"/>
        <v/>
      </c>
      <c r="AH27" s="53" t="str">
        <f t="shared" si="53"/>
        <v/>
      </c>
      <c r="AI27" s="32" t="str">
        <f t="shared" si="54"/>
        <v/>
      </c>
      <c r="AJ27" s="54" t="str">
        <f t="shared" si="55"/>
        <v/>
      </c>
      <c r="AK27" s="45" t="str">
        <f t="shared" si="56"/>
        <v/>
      </c>
      <c r="AL27" s="306"/>
      <c r="AM27" s="36" t="str">
        <f t="shared" si="7"/>
        <v/>
      </c>
      <c r="AN27" s="32" t="str">
        <f t="shared" si="8"/>
        <v/>
      </c>
      <c r="AO27" s="33" t="str">
        <f t="shared" si="57"/>
        <v/>
      </c>
      <c r="AP27" s="35" t="str">
        <f t="shared" si="58"/>
        <v/>
      </c>
      <c r="AQ27" s="53" t="str">
        <f t="shared" si="59"/>
        <v/>
      </c>
      <c r="AR27" s="32" t="str">
        <f t="shared" si="60"/>
        <v/>
      </c>
      <c r="AS27" s="54" t="str">
        <f t="shared" si="61"/>
        <v/>
      </c>
      <c r="AT27" s="45" t="str">
        <f t="shared" si="62"/>
        <v/>
      </c>
      <c r="AU27" s="306"/>
      <c r="AV27" s="36" t="str">
        <f t="shared" si="9"/>
        <v/>
      </c>
      <c r="AW27" s="32" t="str">
        <f t="shared" si="10"/>
        <v/>
      </c>
      <c r="AX27" s="33" t="str">
        <f t="shared" si="63"/>
        <v/>
      </c>
      <c r="AY27" s="35" t="str">
        <f t="shared" si="64"/>
        <v/>
      </c>
      <c r="AZ27" s="53" t="str">
        <f t="shared" si="65"/>
        <v/>
      </c>
      <c r="BA27" s="32" t="str">
        <f t="shared" si="66"/>
        <v/>
      </c>
      <c r="BB27" s="54" t="str">
        <f t="shared" si="67"/>
        <v/>
      </c>
      <c r="BC27" s="45" t="str">
        <f t="shared" si="68"/>
        <v/>
      </c>
      <c r="BD27" s="306"/>
      <c r="BE27" s="36" t="str">
        <f t="shared" si="11"/>
        <v/>
      </c>
      <c r="BF27" s="32" t="str">
        <f t="shared" si="12"/>
        <v/>
      </c>
      <c r="BG27" s="33" t="str">
        <f t="shared" si="69"/>
        <v/>
      </c>
      <c r="BH27" s="35" t="str">
        <f t="shared" si="70"/>
        <v/>
      </c>
      <c r="BI27" s="53" t="str">
        <f t="shared" si="71"/>
        <v/>
      </c>
      <c r="BJ27" s="32" t="str">
        <f t="shared" si="72"/>
        <v/>
      </c>
      <c r="BK27" s="54" t="str">
        <f t="shared" si="73"/>
        <v/>
      </c>
      <c r="BL27" s="45" t="str">
        <f t="shared" si="74"/>
        <v/>
      </c>
      <c r="BM27" s="306"/>
      <c r="BN27" s="36" t="str">
        <f t="shared" si="13"/>
        <v/>
      </c>
      <c r="BO27" s="32" t="str">
        <f t="shared" si="14"/>
        <v/>
      </c>
      <c r="BP27" s="33" t="str">
        <f t="shared" si="75"/>
        <v/>
      </c>
      <c r="BQ27" s="35" t="str">
        <f t="shared" si="76"/>
        <v/>
      </c>
      <c r="BR27" s="53" t="str">
        <f t="shared" si="77"/>
        <v/>
      </c>
      <c r="BS27" s="32" t="str">
        <f t="shared" si="78"/>
        <v/>
      </c>
      <c r="BT27" s="54" t="str">
        <f t="shared" si="79"/>
        <v/>
      </c>
      <c r="BU27" s="45" t="str">
        <f t="shared" si="80"/>
        <v/>
      </c>
      <c r="BV27" s="5">
        <v>28</v>
      </c>
      <c r="BX27" s="80">
        <v>28</v>
      </c>
      <c r="BY27" s="104">
        <f t="shared" si="15"/>
        <v>1450</v>
      </c>
      <c r="BZ27" s="104">
        <f t="shared" si="16"/>
        <v>14.615997533153347</v>
      </c>
      <c r="CA27" s="104">
        <f t="shared" si="17"/>
        <v>19.986601232852095</v>
      </c>
      <c r="CB27" s="105">
        <f t="shared" si="18"/>
        <v>345.35247937819321</v>
      </c>
      <c r="CC27" s="106">
        <f t="shared" si="19"/>
        <v>0.8</v>
      </c>
      <c r="CD27" s="87">
        <f t="shared" si="20"/>
        <v>7.6325616699034846</v>
      </c>
      <c r="CE27" s="23">
        <f t="shared" si="21"/>
        <v>45.247256991054257</v>
      </c>
      <c r="CF27" s="24">
        <f t="shared" si="22"/>
        <v>19.932748463841911</v>
      </c>
      <c r="CG27" s="88">
        <f t="shared" si="23"/>
        <v>19.986601232852095</v>
      </c>
      <c r="CH27" s="22"/>
      <c r="CI27" s="80">
        <v>28</v>
      </c>
      <c r="CJ27" s="104">
        <f t="shared" si="24"/>
        <v>1450</v>
      </c>
      <c r="CK27" s="104">
        <f t="shared" si="25"/>
        <v>14.615997533153347</v>
      </c>
      <c r="CL27" s="104">
        <f t="shared" si="26"/>
        <v>19.986601232852095</v>
      </c>
      <c r="CM27" s="104">
        <f t="shared" si="27"/>
        <v>345.35247937819321</v>
      </c>
      <c r="CN27" s="114">
        <f t="shared" si="28"/>
        <v>0.8</v>
      </c>
      <c r="CO27" s="104">
        <f t="shared" si="29"/>
        <v>1246.3111993805164</v>
      </c>
      <c r="CP27" s="114">
        <f t="shared" si="30"/>
        <v>19.994155122353501</v>
      </c>
    </row>
    <row r="28" spans="1:94" ht="15" customHeight="1">
      <c r="A28" s="5">
        <v>29</v>
      </c>
      <c r="B28" s="34">
        <f t="shared" si="0"/>
        <v>1450</v>
      </c>
      <c r="C28" s="32">
        <f t="shared" si="31"/>
        <v>14.8</v>
      </c>
      <c r="D28" s="120">
        <f t="shared" si="32"/>
        <v>1241.80175729761</v>
      </c>
      <c r="E28" s="28">
        <f t="shared" si="33"/>
        <v>0.81</v>
      </c>
      <c r="F28" s="35">
        <f t="shared" si="34"/>
        <v>354.28006394836785</v>
      </c>
      <c r="G28" s="53">
        <f t="shared" si="35"/>
        <v>7.6989841252022906</v>
      </c>
      <c r="H28" s="32">
        <f t="shared" si="36"/>
        <v>46.016468950578485</v>
      </c>
      <c r="I28" s="54">
        <f t="shared" si="37"/>
        <v>20.101464687919755</v>
      </c>
      <c r="J28" s="45">
        <f t="shared" si="38"/>
        <v>20.149264354037438</v>
      </c>
      <c r="K28" s="306"/>
      <c r="L28" s="36" t="str">
        <f t="shared" si="1"/>
        <v/>
      </c>
      <c r="M28" s="32" t="str">
        <f t="shared" si="2"/>
        <v/>
      </c>
      <c r="N28" s="33" t="str">
        <f t="shared" si="39"/>
        <v/>
      </c>
      <c r="O28" s="35" t="str">
        <f t="shared" si="40"/>
        <v/>
      </c>
      <c r="P28" s="53" t="str">
        <f t="shared" si="41"/>
        <v/>
      </c>
      <c r="Q28" s="32" t="str">
        <f t="shared" si="42"/>
        <v/>
      </c>
      <c r="R28" s="54" t="str">
        <f t="shared" si="43"/>
        <v/>
      </c>
      <c r="S28" s="45" t="str">
        <f t="shared" si="44"/>
        <v/>
      </c>
      <c r="T28" s="306"/>
      <c r="U28" s="36" t="str">
        <f t="shared" si="3"/>
        <v/>
      </c>
      <c r="V28" s="32" t="str">
        <f t="shared" si="4"/>
        <v/>
      </c>
      <c r="W28" s="33" t="str">
        <f t="shared" si="45"/>
        <v/>
      </c>
      <c r="X28" s="35" t="str">
        <f t="shared" si="46"/>
        <v/>
      </c>
      <c r="Y28" s="53" t="str">
        <f t="shared" si="47"/>
        <v/>
      </c>
      <c r="Z28" s="32" t="str">
        <f t="shared" si="48"/>
        <v/>
      </c>
      <c r="AA28" s="54" t="str">
        <f t="shared" si="49"/>
        <v/>
      </c>
      <c r="AB28" s="45" t="str">
        <f t="shared" si="50"/>
        <v/>
      </c>
      <c r="AC28" s="306"/>
      <c r="AD28" s="36" t="str">
        <f t="shared" si="5"/>
        <v/>
      </c>
      <c r="AE28" s="32" t="str">
        <f t="shared" si="6"/>
        <v/>
      </c>
      <c r="AF28" s="33" t="str">
        <f t="shared" si="51"/>
        <v/>
      </c>
      <c r="AG28" s="35" t="str">
        <f t="shared" si="52"/>
        <v/>
      </c>
      <c r="AH28" s="53" t="str">
        <f t="shared" si="53"/>
        <v/>
      </c>
      <c r="AI28" s="32" t="str">
        <f t="shared" si="54"/>
        <v/>
      </c>
      <c r="AJ28" s="54" t="str">
        <f t="shared" si="55"/>
        <v/>
      </c>
      <c r="AK28" s="45" t="str">
        <f t="shared" si="56"/>
        <v/>
      </c>
      <c r="AL28" s="306"/>
      <c r="AM28" s="36" t="str">
        <f t="shared" si="7"/>
        <v/>
      </c>
      <c r="AN28" s="32" t="str">
        <f t="shared" si="8"/>
        <v/>
      </c>
      <c r="AO28" s="33" t="str">
        <f t="shared" si="57"/>
        <v/>
      </c>
      <c r="AP28" s="35" t="str">
        <f t="shared" si="58"/>
        <v/>
      </c>
      <c r="AQ28" s="53" t="str">
        <f t="shared" si="59"/>
        <v/>
      </c>
      <c r="AR28" s="32" t="str">
        <f t="shared" si="60"/>
        <v/>
      </c>
      <c r="AS28" s="54" t="str">
        <f t="shared" si="61"/>
        <v/>
      </c>
      <c r="AT28" s="45" t="str">
        <f t="shared" si="62"/>
        <v/>
      </c>
      <c r="AU28" s="306"/>
      <c r="AV28" s="36" t="str">
        <f t="shared" si="9"/>
        <v/>
      </c>
      <c r="AW28" s="32" t="str">
        <f t="shared" si="10"/>
        <v/>
      </c>
      <c r="AX28" s="33" t="str">
        <f t="shared" si="63"/>
        <v/>
      </c>
      <c r="AY28" s="35" t="str">
        <f t="shared" si="64"/>
        <v/>
      </c>
      <c r="AZ28" s="53" t="str">
        <f t="shared" si="65"/>
        <v/>
      </c>
      <c r="BA28" s="32" t="str">
        <f t="shared" si="66"/>
        <v/>
      </c>
      <c r="BB28" s="54" t="str">
        <f t="shared" si="67"/>
        <v/>
      </c>
      <c r="BC28" s="45" t="str">
        <f t="shared" si="68"/>
        <v/>
      </c>
      <c r="BD28" s="306"/>
      <c r="BE28" s="36" t="str">
        <f t="shared" si="11"/>
        <v/>
      </c>
      <c r="BF28" s="32" t="str">
        <f t="shared" si="12"/>
        <v/>
      </c>
      <c r="BG28" s="33" t="str">
        <f t="shared" si="69"/>
        <v/>
      </c>
      <c r="BH28" s="35" t="str">
        <f t="shared" si="70"/>
        <v/>
      </c>
      <c r="BI28" s="53" t="str">
        <f t="shared" si="71"/>
        <v/>
      </c>
      <c r="BJ28" s="32" t="str">
        <f t="shared" si="72"/>
        <v/>
      </c>
      <c r="BK28" s="54" t="str">
        <f t="shared" si="73"/>
        <v/>
      </c>
      <c r="BL28" s="45" t="str">
        <f t="shared" si="74"/>
        <v/>
      </c>
      <c r="BM28" s="306"/>
      <c r="BN28" s="36" t="str">
        <f t="shared" si="13"/>
        <v/>
      </c>
      <c r="BO28" s="32" t="str">
        <f t="shared" si="14"/>
        <v/>
      </c>
      <c r="BP28" s="33" t="str">
        <f t="shared" si="75"/>
        <v/>
      </c>
      <c r="BQ28" s="35" t="str">
        <f t="shared" si="76"/>
        <v/>
      </c>
      <c r="BR28" s="53" t="str">
        <f t="shared" si="77"/>
        <v/>
      </c>
      <c r="BS28" s="32" t="str">
        <f t="shared" si="78"/>
        <v/>
      </c>
      <c r="BT28" s="54" t="str">
        <f t="shared" si="79"/>
        <v/>
      </c>
      <c r="BU28" s="45" t="str">
        <f t="shared" si="80"/>
        <v/>
      </c>
      <c r="BV28" s="5">
        <v>29</v>
      </c>
      <c r="BX28" s="80">
        <v>29</v>
      </c>
      <c r="BY28" s="104">
        <f t="shared" si="15"/>
        <v>1450</v>
      </c>
      <c r="BZ28" s="104">
        <f t="shared" si="16"/>
        <v>14.800486403470519</v>
      </c>
      <c r="CA28" s="104">
        <f t="shared" si="17"/>
        <v>20.149034862619953</v>
      </c>
      <c r="CB28" s="105">
        <f t="shared" si="18"/>
        <v>354.28006394836785</v>
      </c>
      <c r="CC28" s="106">
        <f t="shared" si="19"/>
        <v>0.81</v>
      </c>
      <c r="CD28" s="87">
        <f t="shared" si="20"/>
        <v>7.6991597104177014</v>
      </c>
      <c r="CE28" s="23">
        <f t="shared" si="21"/>
        <v>46.015419509871052</v>
      </c>
      <c r="CF28" s="24">
        <f t="shared" si="22"/>
        <v>20.101235471988172</v>
      </c>
      <c r="CG28" s="88">
        <f t="shared" si="23"/>
        <v>20.149034862619953</v>
      </c>
      <c r="CH28" s="22"/>
      <c r="CI28" s="80">
        <v>29</v>
      </c>
      <c r="CJ28" s="104">
        <f t="shared" si="24"/>
        <v>1450</v>
      </c>
      <c r="CK28" s="104">
        <f t="shared" si="25"/>
        <v>14.800486403470519</v>
      </c>
      <c r="CL28" s="104">
        <f t="shared" si="26"/>
        <v>20.149034862619953</v>
      </c>
      <c r="CM28" s="104">
        <f t="shared" si="27"/>
        <v>354.28006394836785</v>
      </c>
      <c r="CN28" s="114">
        <f t="shared" si="28"/>
        <v>0.81</v>
      </c>
      <c r="CO28" s="104">
        <f t="shared" si="29"/>
        <v>1241.80175729761</v>
      </c>
      <c r="CP28" s="114">
        <f t="shared" si="30"/>
        <v>20.149264354037438</v>
      </c>
    </row>
    <row r="29" spans="1:94" ht="15" customHeight="1" thickBot="1">
      <c r="A29" s="6">
        <v>30</v>
      </c>
      <c r="B29" s="37">
        <f t="shared" si="0"/>
        <v>1450</v>
      </c>
      <c r="C29" s="38">
        <f t="shared" si="31"/>
        <v>15.1</v>
      </c>
      <c r="D29" s="119">
        <f t="shared" si="32"/>
        <v>1235.0563149910938</v>
      </c>
      <c r="E29" s="237">
        <f t="shared" si="33"/>
        <v>0.82</v>
      </c>
      <c r="F29" s="40">
        <f t="shared" si="34"/>
        <v>367.75607407382125</v>
      </c>
      <c r="G29" s="51">
        <f t="shared" si="35"/>
        <v>7.8072801547672004</v>
      </c>
      <c r="H29" s="38">
        <f t="shared" si="36"/>
        <v>47.104249723799889</v>
      </c>
      <c r="I29" s="52">
        <f t="shared" si="37"/>
        <v>20.337665663597981</v>
      </c>
      <c r="J29" s="44">
        <f t="shared" si="38"/>
        <v>20.376501697749539</v>
      </c>
      <c r="K29" s="306"/>
      <c r="L29" s="41">
        <f t="shared" si="1"/>
        <v>1014.9999999999999</v>
      </c>
      <c r="M29" s="38">
        <f t="shared" si="2"/>
        <v>15.1</v>
      </c>
      <c r="N29" s="39">
        <f t="shared" si="39"/>
        <v>0.72</v>
      </c>
      <c r="O29" s="40">
        <f t="shared" si="40"/>
        <v>324.17533619329362</v>
      </c>
      <c r="P29" s="51">
        <f t="shared" si="41"/>
        <v>7.5772481368051023</v>
      </c>
      <c r="Q29" s="38">
        <f t="shared" si="42"/>
        <v>42.782726702412049</v>
      </c>
      <c r="R29" s="52">
        <f t="shared" si="43"/>
        <v>23.166278250325568</v>
      </c>
      <c r="S29" s="44">
        <f t="shared" si="44"/>
        <v>22.785167240734332</v>
      </c>
      <c r="T29" s="306"/>
      <c r="U29" s="41" t="str">
        <f t="shared" si="3"/>
        <v/>
      </c>
      <c r="V29" s="38" t="str">
        <f t="shared" si="4"/>
        <v/>
      </c>
      <c r="W29" s="39" t="str">
        <f t="shared" si="45"/>
        <v/>
      </c>
      <c r="X29" s="40" t="str">
        <f t="shared" si="46"/>
        <v/>
      </c>
      <c r="Y29" s="51" t="str">
        <f t="shared" si="47"/>
        <v/>
      </c>
      <c r="Z29" s="38" t="str">
        <f t="shared" si="48"/>
        <v/>
      </c>
      <c r="AA29" s="52" t="str">
        <f t="shared" si="49"/>
        <v/>
      </c>
      <c r="AB29" s="44" t="str">
        <f t="shared" si="50"/>
        <v/>
      </c>
      <c r="AC29" s="306"/>
      <c r="AD29" s="41" t="str">
        <f t="shared" si="5"/>
        <v/>
      </c>
      <c r="AE29" s="38" t="str">
        <f t="shared" si="6"/>
        <v/>
      </c>
      <c r="AF29" s="39" t="str">
        <f t="shared" si="51"/>
        <v/>
      </c>
      <c r="AG29" s="40" t="str">
        <f t="shared" si="52"/>
        <v/>
      </c>
      <c r="AH29" s="51" t="str">
        <f t="shared" si="53"/>
        <v/>
      </c>
      <c r="AI29" s="38" t="str">
        <f t="shared" si="54"/>
        <v/>
      </c>
      <c r="AJ29" s="52" t="str">
        <f t="shared" si="55"/>
        <v/>
      </c>
      <c r="AK29" s="44" t="str">
        <f t="shared" si="56"/>
        <v/>
      </c>
      <c r="AL29" s="306"/>
      <c r="AM29" s="41" t="str">
        <f t="shared" si="7"/>
        <v/>
      </c>
      <c r="AN29" s="38" t="str">
        <f t="shared" si="8"/>
        <v/>
      </c>
      <c r="AO29" s="39" t="str">
        <f t="shared" si="57"/>
        <v/>
      </c>
      <c r="AP29" s="40" t="str">
        <f t="shared" si="58"/>
        <v/>
      </c>
      <c r="AQ29" s="51" t="str">
        <f t="shared" si="59"/>
        <v/>
      </c>
      <c r="AR29" s="38" t="str">
        <f t="shared" si="60"/>
        <v/>
      </c>
      <c r="AS29" s="52" t="str">
        <f t="shared" si="61"/>
        <v/>
      </c>
      <c r="AT29" s="44" t="str">
        <f t="shared" si="62"/>
        <v/>
      </c>
      <c r="AU29" s="306"/>
      <c r="AV29" s="41" t="str">
        <f t="shared" si="9"/>
        <v/>
      </c>
      <c r="AW29" s="38" t="str">
        <f t="shared" si="10"/>
        <v/>
      </c>
      <c r="AX29" s="39" t="str">
        <f t="shared" si="63"/>
        <v/>
      </c>
      <c r="AY29" s="40" t="str">
        <f t="shared" si="64"/>
        <v/>
      </c>
      <c r="AZ29" s="51" t="str">
        <f t="shared" si="65"/>
        <v/>
      </c>
      <c r="BA29" s="38" t="str">
        <f t="shared" si="66"/>
        <v/>
      </c>
      <c r="BB29" s="52" t="str">
        <f t="shared" si="67"/>
        <v/>
      </c>
      <c r="BC29" s="44" t="str">
        <f t="shared" si="68"/>
        <v/>
      </c>
      <c r="BD29" s="306"/>
      <c r="BE29" s="41" t="str">
        <f t="shared" si="11"/>
        <v/>
      </c>
      <c r="BF29" s="38" t="str">
        <f t="shared" si="12"/>
        <v/>
      </c>
      <c r="BG29" s="39" t="str">
        <f t="shared" si="69"/>
        <v/>
      </c>
      <c r="BH29" s="40" t="str">
        <f t="shared" si="70"/>
        <v/>
      </c>
      <c r="BI29" s="51" t="str">
        <f t="shared" si="71"/>
        <v/>
      </c>
      <c r="BJ29" s="38" t="str">
        <f t="shared" si="72"/>
        <v/>
      </c>
      <c r="BK29" s="52" t="str">
        <f t="shared" si="73"/>
        <v/>
      </c>
      <c r="BL29" s="44" t="str">
        <f t="shared" si="74"/>
        <v/>
      </c>
      <c r="BM29" s="306"/>
      <c r="BN29" s="41" t="str">
        <f t="shared" si="13"/>
        <v/>
      </c>
      <c r="BO29" s="38" t="str">
        <f t="shared" si="14"/>
        <v/>
      </c>
      <c r="BP29" s="39" t="str">
        <f t="shared" si="75"/>
        <v/>
      </c>
      <c r="BQ29" s="40" t="str">
        <f t="shared" si="76"/>
        <v/>
      </c>
      <c r="BR29" s="51" t="str">
        <f t="shared" si="77"/>
        <v/>
      </c>
      <c r="BS29" s="38" t="str">
        <f t="shared" si="78"/>
        <v/>
      </c>
      <c r="BT29" s="52" t="str">
        <f t="shared" si="79"/>
        <v/>
      </c>
      <c r="BU29" s="44" t="str">
        <f t="shared" si="80"/>
        <v/>
      </c>
      <c r="BV29" s="6">
        <v>30</v>
      </c>
      <c r="BX29" s="81">
        <v>30</v>
      </c>
      <c r="BY29" s="107">
        <f t="shared" si="15"/>
        <v>1014.9999999999999</v>
      </c>
      <c r="BZ29" s="107">
        <f t="shared" si="16"/>
        <v>15.063939563284306</v>
      </c>
      <c r="CA29" s="107">
        <f t="shared" si="17"/>
        <v>23.209490354038611</v>
      </c>
      <c r="CB29" s="108">
        <f t="shared" si="18"/>
        <v>324.17533619329362</v>
      </c>
      <c r="CC29" s="109">
        <f t="shared" si="19"/>
        <v>0.72</v>
      </c>
      <c r="CD29" s="89">
        <f t="shared" si="20"/>
        <v>7.5495697237535015</v>
      </c>
      <c r="CE29" s="90">
        <f t="shared" si="21"/>
        <v>42.939577758097698</v>
      </c>
      <c r="CF29" s="91">
        <f t="shared" si="22"/>
        <v>23.208705780340875</v>
      </c>
      <c r="CG29" s="92">
        <f t="shared" si="23"/>
        <v>23.209490354038611</v>
      </c>
      <c r="CH29" s="22"/>
      <c r="CI29" s="81">
        <v>30</v>
      </c>
      <c r="CJ29" s="107">
        <f t="shared" si="24"/>
        <v>1014.9999999999999</v>
      </c>
      <c r="CK29" s="107">
        <f t="shared" si="25"/>
        <v>15.063939563284306</v>
      </c>
      <c r="CL29" s="107">
        <f t="shared" si="26"/>
        <v>23.209490354038611</v>
      </c>
      <c r="CM29" s="107">
        <f t="shared" si="27"/>
        <v>324.17533619329362</v>
      </c>
      <c r="CN29" s="115">
        <f t="shared" si="28"/>
        <v>0.72</v>
      </c>
      <c r="CO29" s="107">
        <f t="shared" si="29"/>
        <v>1235.0563149910938</v>
      </c>
      <c r="CP29" s="115">
        <f t="shared" si="30"/>
        <v>20.376501697749539</v>
      </c>
    </row>
    <row r="30" spans="1:94" ht="15" customHeight="1">
      <c r="A30" s="4">
        <v>31</v>
      </c>
      <c r="B30" s="30">
        <f t="shared" si="0"/>
        <v>1450</v>
      </c>
      <c r="C30" s="27">
        <f t="shared" si="31"/>
        <v>15.3</v>
      </c>
      <c r="D30" s="118">
        <f t="shared" si="32"/>
        <v>1230.5732197003401</v>
      </c>
      <c r="E30" s="28">
        <f>IF($B$5&gt;$A30,"",ROUND(F30/(1/(0.0493263*(C30^-1.206227)+8676.3*(C30^-3.26218)/(10^(5.9582-2.055953*LOG(C30))))),2))</f>
        <v>0.83</v>
      </c>
      <c r="F30" s="29">
        <f t="shared" si="34"/>
        <v>376.79410196411169</v>
      </c>
      <c r="G30" s="49">
        <f t="shared" si="35"/>
        <v>7.8794775078104751</v>
      </c>
      <c r="H30" s="27">
        <f t="shared" si="36"/>
        <v>47.819681138834049</v>
      </c>
      <c r="I30" s="50">
        <f t="shared" si="37"/>
        <v>20.491530469522704</v>
      </c>
      <c r="J30" s="43">
        <f t="shared" si="38"/>
        <v>20.524474651515884</v>
      </c>
      <c r="K30" s="306"/>
      <c r="L30" s="31">
        <f t="shared" si="1"/>
        <v>1014.9999999999999</v>
      </c>
      <c r="M30" s="27">
        <f t="shared" si="2"/>
        <v>15.3</v>
      </c>
      <c r="N30" s="28">
        <f t="shared" si="39"/>
        <v>0.73</v>
      </c>
      <c r="O30" s="29">
        <f t="shared" si="40"/>
        <v>332.87098801760385</v>
      </c>
      <c r="P30" s="49">
        <f t="shared" si="41"/>
        <v>7.6722281651071569</v>
      </c>
      <c r="Q30" s="27">
        <f t="shared" si="42"/>
        <v>43.386481847800297</v>
      </c>
      <c r="R30" s="50">
        <f t="shared" si="43"/>
        <v>23.329168278509869</v>
      </c>
      <c r="S30" s="43">
        <f t="shared" si="44"/>
        <v>22.944829208999163</v>
      </c>
      <c r="T30" s="306"/>
      <c r="U30" s="31" t="str">
        <f t="shared" si="3"/>
        <v/>
      </c>
      <c r="V30" s="27" t="str">
        <f t="shared" si="4"/>
        <v/>
      </c>
      <c r="W30" s="28" t="str">
        <f t="shared" si="45"/>
        <v/>
      </c>
      <c r="X30" s="29" t="str">
        <f t="shared" si="46"/>
        <v/>
      </c>
      <c r="Y30" s="49" t="str">
        <f t="shared" si="47"/>
        <v/>
      </c>
      <c r="Z30" s="27" t="str">
        <f t="shared" si="48"/>
        <v/>
      </c>
      <c r="AA30" s="50" t="str">
        <f t="shared" si="49"/>
        <v/>
      </c>
      <c r="AB30" s="43" t="str">
        <f t="shared" si="50"/>
        <v/>
      </c>
      <c r="AC30" s="306"/>
      <c r="AD30" s="31" t="str">
        <f t="shared" si="5"/>
        <v/>
      </c>
      <c r="AE30" s="27" t="str">
        <f t="shared" si="6"/>
        <v/>
      </c>
      <c r="AF30" s="28" t="str">
        <f t="shared" si="51"/>
        <v/>
      </c>
      <c r="AG30" s="29" t="str">
        <f t="shared" si="52"/>
        <v/>
      </c>
      <c r="AH30" s="49" t="str">
        <f t="shared" si="53"/>
        <v/>
      </c>
      <c r="AI30" s="27" t="str">
        <f t="shared" si="54"/>
        <v/>
      </c>
      <c r="AJ30" s="50" t="str">
        <f t="shared" si="55"/>
        <v/>
      </c>
      <c r="AK30" s="43" t="str">
        <f t="shared" si="56"/>
        <v/>
      </c>
      <c r="AL30" s="306"/>
      <c r="AM30" s="31" t="str">
        <f t="shared" si="7"/>
        <v/>
      </c>
      <c r="AN30" s="27" t="str">
        <f t="shared" si="8"/>
        <v/>
      </c>
      <c r="AO30" s="28" t="str">
        <f t="shared" si="57"/>
        <v/>
      </c>
      <c r="AP30" s="29" t="str">
        <f t="shared" si="58"/>
        <v/>
      </c>
      <c r="AQ30" s="49" t="str">
        <f t="shared" si="59"/>
        <v/>
      </c>
      <c r="AR30" s="27" t="str">
        <f t="shared" si="60"/>
        <v/>
      </c>
      <c r="AS30" s="50" t="str">
        <f t="shared" si="61"/>
        <v/>
      </c>
      <c r="AT30" s="43" t="str">
        <f t="shared" si="62"/>
        <v/>
      </c>
      <c r="AU30" s="306"/>
      <c r="AV30" s="31" t="str">
        <f t="shared" si="9"/>
        <v/>
      </c>
      <c r="AW30" s="27" t="str">
        <f t="shared" si="10"/>
        <v/>
      </c>
      <c r="AX30" s="28" t="str">
        <f t="shared" si="63"/>
        <v/>
      </c>
      <c r="AY30" s="29" t="str">
        <f t="shared" si="64"/>
        <v/>
      </c>
      <c r="AZ30" s="49" t="str">
        <f t="shared" si="65"/>
        <v/>
      </c>
      <c r="BA30" s="27" t="str">
        <f t="shared" si="66"/>
        <v/>
      </c>
      <c r="BB30" s="50" t="str">
        <f t="shared" si="67"/>
        <v/>
      </c>
      <c r="BC30" s="43" t="str">
        <f t="shared" si="68"/>
        <v/>
      </c>
      <c r="BD30" s="306"/>
      <c r="BE30" s="31" t="str">
        <f t="shared" si="11"/>
        <v/>
      </c>
      <c r="BF30" s="27" t="str">
        <f t="shared" si="12"/>
        <v/>
      </c>
      <c r="BG30" s="28" t="str">
        <f t="shared" si="69"/>
        <v/>
      </c>
      <c r="BH30" s="29" t="str">
        <f t="shared" si="70"/>
        <v/>
      </c>
      <c r="BI30" s="49" t="str">
        <f t="shared" si="71"/>
        <v/>
      </c>
      <c r="BJ30" s="27" t="str">
        <f t="shared" si="72"/>
        <v/>
      </c>
      <c r="BK30" s="50" t="str">
        <f t="shared" si="73"/>
        <v/>
      </c>
      <c r="BL30" s="43" t="str">
        <f t="shared" si="74"/>
        <v/>
      </c>
      <c r="BM30" s="306"/>
      <c r="BN30" s="31" t="str">
        <f t="shared" si="13"/>
        <v/>
      </c>
      <c r="BO30" s="27" t="str">
        <f t="shared" si="14"/>
        <v/>
      </c>
      <c r="BP30" s="28" t="str">
        <f t="shared" si="75"/>
        <v/>
      </c>
      <c r="BQ30" s="29" t="str">
        <f t="shared" si="76"/>
        <v/>
      </c>
      <c r="BR30" s="49" t="str">
        <f t="shared" si="77"/>
        <v/>
      </c>
      <c r="BS30" s="27" t="str">
        <f t="shared" si="78"/>
        <v/>
      </c>
      <c r="BT30" s="50" t="str">
        <f t="shared" si="79"/>
        <v/>
      </c>
      <c r="BU30" s="43" t="str">
        <f t="shared" si="80"/>
        <v/>
      </c>
      <c r="BV30" s="4">
        <v>31</v>
      </c>
      <c r="BX30" s="79">
        <v>31</v>
      </c>
      <c r="BY30" s="101">
        <f t="shared" si="15"/>
        <v>1014.9999999999999</v>
      </c>
      <c r="BZ30" s="101">
        <f t="shared" si="16"/>
        <v>15.248252537632444</v>
      </c>
      <c r="CA30" s="101">
        <f t="shared" si="17"/>
        <v>23.41366537919707</v>
      </c>
      <c r="CB30" s="102">
        <f t="shared" si="18"/>
        <v>332.87098801760385</v>
      </c>
      <c r="CC30" s="103">
        <f t="shared" si="19"/>
        <v>0.73</v>
      </c>
      <c r="CD30" s="93">
        <f t="shared" si="20"/>
        <v>7.613110356024233</v>
      </c>
      <c r="CE30" s="94">
        <f t="shared" si="21"/>
        <v>43.723389318033981</v>
      </c>
      <c r="CF30" s="95">
        <f t="shared" si="22"/>
        <v>23.419571687486911</v>
      </c>
      <c r="CG30" s="96">
        <f t="shared" si="23"/>
        <v>23.41366537919707</v>
      </c>
      <c r="CH30" s="22"/>
      <c r="CI30" s="79">
        <v>31</v>
      </c>
      <c r="CJ30" s="101">
        <f t="shared" si="24"/>
        <v>1014.9999999999999</v>
      </c>
      <c r="CK30" s="101">
        <f t="shared" si="25"/>
        <v>15.248252537632444</v>
      </c>
      <c r="CL30" s="101">
        <f t="shared" si="26"/>
        <v>23.41366537919707</v>
      </c>
      <c r="CM30" s="101">
        <f t="shared" si="27"/>
        <v>332.87098801760385</v>
      </c>
      <c r="CN30" s="113">
        <f t="shared" si="28"/>
        <v>0.73</v>
      </c>
      <c r="CO30" s="101">
        <f t="shared" si="29"/>
        <v>1230.5732197003401</v>
      </c>
      <c r="CP30" s="113">
        <f t="shared" si="30"/>
        <v>20.524474651515884</v>
      </c>
    </row>
    <row r="31" spans="1:94" ht="15" customHeight="1">
      <c r="A31" s="5">
        <v>32</v>
      </c>
      <c r="B31" s="34">
        <f t="shared" si="0"/>
        <v>1450</v>
      </c>
      <c r="C31" s="32">
        <f t="shared" si="31"/>
        <v>15.5</v>
      </c>
      <c r="D31" s="120">
        <f t="shared" si="32"/>
        <v>1226.1022434999195</v>
      </c>
      <c r="E31" s="28">
        <f t="shared" si="33"/>
        <v>0.83</v>
      </c>
      <c r="F31" s="35">
        <f t="shared" si="34"/>
        <v>385.87352263876159</v>
      </c>
      <c r="G31" s="53">
        <f t="shared" si="35"/>
        <v>7.9516748608537489</v>
      </c>
      <c r="H31" s="32">
        <f t="shared" si="36"/>
        <v>48.527326555871205</v>
      </c>
      <c r="I31" s="54">
        <f t="shared" si="37"/>
        <v>20.642592588310691</v>
      </c>
      <c r="J31" s="45">
        <f t="shared" si="38"/>
        <v>20.669710192728914</v>
      </c>
      <c r="K31" s="306"/>
      <c r="L31" s="36">
        <f t="shared" si="1"/>
        <v>1014.9999999999999</v>
      </c>
      <c r="M31" s="32">
        <f t="shared" si="2"/>
        <v>15.5</v>
      </c>
      <c r="N31" s="33">
        <f t="shared" si="39"/>
        <v>0.74</v>
      </c>
      <c r="O31" s="35">
        <f t="shared" si="40"/>
        <v>341.62415544149218</v>
      </c>
      <c r="P31" s="53">
        <f t="shared" si="41"/>
        <v>7.7672081934092105</v>
      </c>
      <c r="Q31" s="32">
        <f t="shared" si="42"/>
        <v>43.982876077838888</v>
      </c>
      <c r="R31" s="54">
        <f t="shared" si="43"/>
        <v>23.488963368631513</v>
      </c>
      <c r="S31" s="45">
        <f t="shared" si="44"/>
        <v>23.101422245965885</v>
      </c>
      <c r="T31" s="306"/>
      <c r="U31" s="36" t="str">
        <f t="shared" si="3"/>
        <v/>
      </c>
      <c r="V31" s="32" t="str">
        <f t="shared" si="4"/>
        <v/>
      </c>
      <c r="W31" s="33" t="str">
        <f t="shared" si="45"/>
        <v/>
      </c>
      <c r="X31" s="35" t="str">
        <f t="shared" si="46"/>
        <v/>
      </c>
      <c r="Y31" s="53" t="str">
        <f t="shared" si="47"/>
        <v/>
      </c>
      <c r="Z31" s="32" t="str">
        <f t="shared" si="48"/>
        <v/>
      </c>
      <c r="AA31" s="54" t="str">
        <f t="shared" si="49"/>
        <v/>
      </c>
      <c r="AB31" s="45" t="str">
        <f t="shared" si="50"/>
        <v/>
      </c>
      <c r="AC31" s="306"/>
      <c r="AD31" s="36" t="str">
        <f t="shared" si="5"/>
        <v/>
      </c>
      <c r="AE31" s="32" t="str">
        <f t="shared" si="6"/>
        <v/>
      </c>
      <c r="AF31" s="33" t="str">
        <f t="shared" si="51"/>
        <v/>
      </c>
      <c r="AG31" s="35" t="str">
        <f t="shared" si="52"/>
        <v/>
      </c>
      <c r="AH31" s="53" t="str">
        <f t="shared" si="53"/>
        <v/>
      </c>
      <c r="AI31" s="32" t="str">
        <f t="shared" si="54"/>
        <v/>
      </c>
      <c r="AJ31" s="54" t="str">
        <f t="shared" si="55"/>
        <v/>
      </c>
      <c r="AK31" s="45" t="str">
        <f t="shared" si="56"/>
        <v/>
      </c>
      <c r="AL31" s="306"/>
      <c r="AM31" s="36" t="str">
        <f t="shared" si="7"/>
        <v/>
      </c>
      <c r="AN31" s="32" t="str">
        <f t="shared" si="8"/>
        <v/>
      </c>
      <c r="AO31" s="33" t="str">
        <f t="shared" si="57"/>
        <v/>
      </c>
      <c r="AP31" s="35" t="str">
        <f t="shared" si="58"/>
        <v/>
      </c>
      <c r="AQ31" s="53" t="str">
        <f t="shared" si="59"/>
        <v/>
      </c>
      <c r="AR31" s="32" t="str">
        <f t="shared" si="60"/>
        <v/>
      </c>
      <c r="AS31" s="54" t="str">
        <f t="shared" si="61"/>
        <v/>
      </c>
      <c r="AT31" s="45" t="str">
        <f t="shared" si="62"/>
        <v/>
      </c>
      <c r="AU31" s="306"/>
      <c r="AV31" s="36" t="str">
        <f t="shared" si="9"/>
        <v/>
      </c>
      <c r="AW31" s="32" t="str">
        <f t="shared" si="10"/>
        <v/>
      </c>
      <c r="AX31" s="33" t="str">
        <f t="shared" si="63"/>
        <v/>
      </c>
      <c r="AY31" s="35" t="str">
        <f t="shared" si="64"/>
        <v/>
      </c>
      <c r="AZ31" s="53" t="str">
        <f t="shared" si="65"/>
        <v/>
      </c>
      <c r="BA31" s="32" t="str">
        <f t="shared" si="66"/>
        <v/>
      </c>
      <c r="BB31" s="54" t="str">
        <f t="shared" si="67"/>
        <v/>
      </c>
      <c r="BC31" s="45" t="str">
        <f t="shared" si="68"/>
        <v/>
      </c>
      <c r="BD31" s="306"/>
      <c r="BE31" s="36" t="str">
        <f t="shared" si="11"/>
        <v/>
      </c>
      <c r="BF31" s="32" t="str">
        <f t="shared" si="12"/>
        <v/>
      </c>
      <c r="BG31" s="33" t="str">
        <f t="shared" si="69"/>
        <v/>
      </c>
      <c r="BH31" s="35" t="str">
        <f t="shared" si="70"/>
        <v/>
      </c>
      <c r="BI31" s="53" t="str">
        <f t="shared" si="71"/>
        <v/>
      </c>
      <c r="BJ31" s="32" t="str">
        <f t="shared" si="72"/>
        <v/>
      </c>
      <c r="BK31" s="54" t="str">
        <f t="shared" si="73"/>
        <v/>
      </c>
      <c r="BL31" s="45" t="str">
        <f t="shared" si="74"/>
        <v/>
      </c>
      <c r="BM31" s="306"/>
      <c r="BN31" s="36" t="str">
        <f t="shared" si="13"/>
        <v/>
      </c>
      <c r="BO31" s="32" t="str">
        <f t="shared" si="14"/>
        <v/>
      </c>
      <c r="BP31" s="33" t="str">
        <f t="shared" si="75"/>
        <v/>
      </c>
      <c r="BQ31" s="35" t="str">
        <f t="shared" si="76"/>
        <v/>
      </c>
      <c r="BR31" s="53" t="str">
        <f t="shared" si="77"/>
        <v/>
      </c>
      <c r="BS31" s="32" t="str">
        <f t="shared" si="78"/>
        <v/>
      </c>
      <c r="BT31" s="54" t="str">
        <f t="shared" si="79"/>
        <v/>
      </c>
      <c r="BU31" s="45" t="str">
        <f t="shared" si="80"/>
        <v/>
      </c>
      <c r="BV31" s="5">
        <v>32</v>
      </c>
      <c r="BX31" s="80">
        <v>32</v>
      </c>
      <c r="BY31" s="104">
        <f t="shared" si="15"/>
        <v>1014.9999999999999</v>
      </c>
      <c r="BZ31" s="104">
        <f t="shared" si="16"/>
        <v>15.432565511980579</v>
      </c>
      <c r="CA31" s="104">
        <f t="shared" si="17"/>
        <v>23.614580869738376</v>
      </c>
      <c r="CB31" s="105">
        <f t="shared" si="18"/>
        <v>341.62415544149218</v>
      </c>
      <c r="CC31" s="106">
        <f t="shared" si="19"/>
        <v>0.74</v>
      </c>
      <c r="CD31" s="87">
        <f t="shared" si="20"/>
        <v>7.6766509882949654</v>
      </c>
      <c r="CE31" s="23">
        <f t="shared" si="21"/>
        <v>44.501717736339238</v>
      </c>
      <c r="CF31" s="24">
        <f t="shared" si="22"/>
        <v>23.627100335244634</v>
      </c>
      <c r="CG31" s="88">
        <f t="shared" si="23"/>
        <v>23.614580869738376</v>
      </c>
      <c r="CH31" s="22"/>
      <c r="CI31" s="80">
        <v>32</v>
      </c>
      <c r="CJ31" s="104">
        <f t="shared" si="24"/>
        <v>1014.9999999999999</v>
      </c>
      <c r="CK31" s="104">
        <f t="shared" si="25"/>
        <v>15.432565511980579</v>
      </c>
      <c r="CL31" s="104">
        <f t="shared" si="26"/>
        <v>23.614580869738376</v>
      </c>
      <c r="CM31" s="104">
        <f t="shared" si="27"/>
        <v>341.62415544149218</v>
      </c>
      <c r="CN31" s="114">
        <f t="shared" si="28"/>
        <v>0.74</v>
      </c>
      <c r="CO31" s="104">
        <f t="shared" si="29"/>
        <v>1226.1022434999195</v>
      </c>
      <c r="CP31" s="114">
        <f t="shared" si="30"/>
        <v>20.669710192728914</v>
      </c>
    </row>
    <row r="32" spans="1:94" ht="15" customHeight="1">
      <c r="A32" s="5">
        <v>33</v>
      </c>
      <c r="B32" s="34">
        <f t="shared" si="0"/>
        <v>1450</v>
      </c>
      <c r="C32" s="32">
        <f t="shared" si="31"/>
        <v>15.7</v>
      </c>
      <c r="D32" s="120">
        <f t="shared" si="32"/>
        <v>1221.6441990888973</v>
      </c>
      <c r="E32" s="28">
        <f t="shared" si="33"/>
        <v>0.84</v>
      </c>
      <c r="F32" s="35">
        <f t="shared" si="34"/>
        <v>394.9928518375965</v>
      </c>
      <c r="G32" s="53">
        <f t="shared" si="35"/>
        <v>8.0238722138970235</v>
      </c>
      <c r="H32" s="32">
        <f t="shared" si="36"/>
        <v>49.2272111653878</v>
      </c>
      <c r="I32" s="54">
        <f t="shared" si="37"/>
        <v>20.790918430692876</v>
      </c>
      <c r="J32" s="45">
        <f t="shared" si="38"/>
        <v>20.81227318541363</v>
      </c>
      <c r="K32" s="306"/>
      <c r="L32" s="36">
        <f t="shared" si="1"/>
        <v>1014.9999999999999</v>
      </c>
      <c r="M32" s="32">
        <f t="shared" si="2"/>
        <v>15.7</v>
      </c>
      <c r="N32" s="33">
        <f t="shared" si="39"/>
        <v>0.74</v>
      </c>
      <c r="O32" s="35">
        <f t="shared" si="40"/>
        <v>350.43296911307027</v>
      </c>
      <c r="P32" s="53">
        <f t="shared" si="41"/>
        <v>7.8621882217112642</v>
      </c>
      <c r="Q32" s="32">
        <f t="shared" si="42"/>
        <v>44.571938400731383</v>
      </c>
      <c r="R32" s="54">
        <f t="shared" si="43"/>
        <v>23.645733961008435</v>
      </c>
      <c r="S32" s="45">
        <f t="shared" si="44"/>
        <v>23.25501620004243</v>
      </c>
      <c r="T32" s="306"/>
      <c r="U32" s="36" t="str">
        <f t="shared" si="3"/>
        <v/>
      </c>
      <c r="V32" s="32" t="str">
        <f t="shared" si="4"/>
        <v/>
      </c>
      <c r="W32" s="33" t="str">
        <f t="shared" si="45"/>
        <v/>
      </c>
      <c r="X32" s="35" t="str">
        <f t="shared" si="46"/>
        <v/>
      </c>
      <c r="Y32" s="53" t="str">
        <f t="shared" si="47"/>
        <v/>
      </c>
      <c r="Z32" s="32" t="str">
        <f t="shared" si="48"/>
        <v/>
      </c>
      <c r="AA32" s="54" t="str">
        <f t="shared" si="49"/>
        <v/>
      </c>
      <c r="AB32" s="45" t="str">
        <f t="shared" si="50"/>
        <v/>
      </c>
      <c r="AC32" s="306"/>
      <c r="AD32" s="36" t="str">
        <f t="shared" si="5"/>
        <v/>
      </c>
      <c r="AE32" s="32" t="str">
        <f t="shared" si="6"/>
        <v/>
      </c>
      <c r="AF32" s="33" t="str">
        <f t="shared" si="51"/>
        <v/>
      </c>
      <c r="AG32" s="35" t="str">
        <f t="shared" si="52"/>
        <v/>
      </c>
      <c r="AH32" s="53" t="str">
        <f t="shared" si="53"/>
        <v/>
      </c>
      <c r="AI32" s="32" t="str">
        <f t="shared" si="54"/>
        <v/>
      </c>
      <c r="AJ32" s="54" t="str">
        <f t="shared" si="55"/>
        <v/>
      </c>
      <c r="AK32" s="45" t="str">
        <f t="shared" si="56"/>
        <v/>
      </c>
      <c r="AL32" s="306"/>
      <c r="AM32" s="36" t="str">
        <f t="shared" si="7"/>
        <v/>
      </c>
      <c r="AN32" s="32" t="str">
        <f t="shared" si="8"/>
        <v/>
      </c>
      <c r="AO32" s="33" t="str">
        <f t="shared" si="57"/>
        <v/>
      </c>
      <c r="AP32" s="35" t="str">
        <f t="shared" si="58"/>
        <v/>
      </c>
      <c r="AQ32" s="53" t="str">
        <f t="shared" si="59"/>
        <v/>
      </c>
      <c r="AR32" s="32" t="str">
        <f t="shared" si="60"/>
        <v/>
      </c>
      <c r="AS32" s="54" t="str">
        <f t="shared" si="61"/>
        <v/>
      </c>
      <c r="AT32" s="45" t="str">
        <f t="shared" si="62"/>
        <v/>
      </c>
      <c r="AU32" s="306"/>
      <c r="AV32" s="36" t="str">
        <f t="shared" si="9"/>
        <v/>
      </c>
      <c r="AW32" s="32" t="str">
        <f t="shared" si="10"/>
        <v/>
      </c>
      <c r="AX32" s="33" t="str">
        <f t="shared" si="63"/>
        <v/>
      </c>
      <c r="AY32" s="35" t="str">
        <f t="shared" si="64"/>
        <v/>
      </c>
      <c r="AZ32" s="53" t="str">
        <f t="shared" si="65"/>
        <v/>
      </c>
      <c r="BA32" s="32" t="str">
        <f t="shared" si="66"/>
        <v/>
      </c>
      <c r="BB32" s="54" t="str">
        <f t="shared" si="67"/>
        <v/>
      </c>
      <c r="BC32" s="45" t="str">
        <f t="shared" si="68"/>
        <v/>
      </c>
      <c r="BD32" s="306"/>
      <c r="BE32" s="36" t="str">
        <f t="shared" si="11"/>
        <v/>
      </c>
      <c r="BF32" s="32" t="str">
        <f t="shared" si="12"/>
        <v/>
      </c>
      <c r="BG32" s="33" t="str">
        <f t="shared" si="69"/>
        <v/>
      </c>
      <c r="BH32" s="35" t="str">
        <f t="shared" si="70"/>
        <v/>
      </c>
      <c r="BI32" s="53" t="str">
        <f t="shared" si="71"/>
        <v/>
      </c>
      <c r="BJ32" s="32" t="str">
        <f t="shared" si="72"/>
        <v/>
      </c>
      <c r="BK32" s="54" t="str">
        <f t="shared" si="73"/>
        <v/>
      </c>
      <c r="BL32" s="45" t="str">
        <f t="shared" si="74"/>
        <v/>
      </c>
      <c r="BM32" s="306"/>
      <c r="BN32" s="36" t="str">
        <f t="shared" si="13"/>
        <v/>
      </c>
      <c r="BO32" s="32" t="str">
        <f t="shared" si="14"/>
        <v/>
      </c>
      <c r="BP32" s="33" t="str">
        <f t="shared" si="75"/>
        <v/>
      </c>
      <c r="BQ32" s="35" t="str">
        <f t="shared" si="76"/>
        <v/>
      </c>
      <c r="BR32" s="53" t="str">
        <f t="shared" si="77"/>
        <v/>
      </c>
      <c r="BS32" s="32" t="str">
        <f t="shared" si="78"/>
        <v/>
      </c>
      <c r="BT32" s="54" t="str">
        <f t="shared" si="79"/>
        <v/>
      </c>
      <c r="BU32" s="45" t="str">
        <f t="shared" si="80"/>
        <v/>
      </c>
      <c r="BV32" s="5">
        <v>33</v>
      </c>
      <c r="BX32" s="80">
        <v>33</v>
      </c>
      <c r="BY32" s="104">
        <f t="shared" si="15"/>
        <v>1014.9999999999999</v>
      </c>
      <c r="BZ32" s="104">
        <f t="shared" si="16"/>
        <v>15.616878486328716</v>
      </c>
      <c r="CA32" s="104">
        <f t="shared" si="17"/>
        <v>23.81229460945239</v>
      </c>
      <c r="CB32" s="105">
        <f t="shared" si="18"/>
        <v>350.43296911307027</v>
      </c>
      <c r="CC32" s="106">
        <f t="shared" si="19"/>
        <v>0.74</v>
      </c>
      <c r="CD32" s="87">
        <f t="shared" si="20"/>
        <v>7.7401916205656986</v>
      </c>
      <c r="CE32" s="23">
        <f t="shared" si="21"/>
        <v>45.274456536963434</v>
      </c>
      <c r="CF32" s="24">
        <f t="shared" si="22"/>
        <v>23.8313508852791</v>
      </c>
      <c r="CG32" s="88">
        <f t="shared" si="23"/>
        <v>23.81229460945239</v>
      </c>
      <c r="CH32" s="22"/>
      <c r="CI32" s="80">
        <v>33</v>
      </c>
      <c r="CJ32" s="104">
        <f t="shared" si="24"/>
        <v>1014.9999999999999</v>
      </c>
      <c r="CK32" s="104">
        <f t="shared" si="25"/>
        <v>15.616878486328716</v>
      </c>
      <c r="CL32" s="104">
        <f t="shared" si="26"/>
        <v>23.81229460945239</v>
      </c>
      <c r="CM32" s="104">
        <f t="shared" si="27"/>
        <v>350.43296911307027</v>
      </c>
      <c r="CN32" s="114">
        <f t="shared" si="28"/>
        <v>0.74</v>
      </c>
      <c r="CO32" s="104">
        <f t="shared" si="29"/>
        <v>1221.6441990888973</v>
      </c>
      <c r="CP32" s="114">
        <f t="shared" si="30"/>
        <v>20.81227318541363</v>
      </c>
    </row>
    <row r="33" spans="1:100" ht="15" customHeight="1">
      <c r="A33" s="5">
        <v>34</v>
      </c>
      <c r="B33" s="34">
        <f t="shared" si="0"/>
        <v>1450</v>
      </c>
      <c r="C33" s="32">
        <f t="shared" si="31"/>
        <v>15.9</v>
      </c>
      <c r="D33" s="120">
        <f t="shared" si="32"/>
        <v>1217.1998430992433</v>
      </c>
      <c r="E33" s="28">
        <f t="shared" si="33"/>
        <v>0.85</v>
      </c>
      <c r="F33" s="35">
        <f t="shared" si="34"/>
        <v>404.15067263131345</v>
      </c>
      <c r="G33" s="53">
        <f t="shared" si="35"/>
        <v>8.0960695669402973</v>
      </c>
      <c r="H33" s="32">
        <f t="shared" si="36"/>
        <v>49.919367575796642</v>
      </c>
      <c r="I33" s="54">
        <f t="shared" si="37"/>
        <v>20.936572990603285</v>
      </c>
      <c r="J33" s="45">
        <f t="shared" si="38"/>
        <v>20.952227109795338</v>
      </c>
      <c r="K33" s="306"/>
      <c r="L33" s="36">
        <f t="shared" si="1"/>
        <v>1014.9999999999999</v>
      </c>
      <c r="M33" s="32">
        <f t="shared" si="2"/>
        <v>15.9</v>
      </c>
      <c r="N33" s="33">
        <f t="shared" si="39"/>
        <v>0.75</v>
      </c>
      <c r="O33" s="35">
        <f t="shared" si="40"/>
        <v>359.29562367876571</v>
      </c>
      <c r="P33" s="53">
        <f t="shared" si="41"/>
        <v>7.9571682500133196</v>
      </c>
      <c r="Q33" s="32">
        <f t="shared" si="42"/>
        <v>45.153704482516666</v>
      </c>
      <c r="R33" s="54">
        <f t="shared" si="43"/>
        <v>23.799549223372281</v>
      </c>
      <c r="S33" s="45">
        <f t="shared" si="44"/>
        <v>23.405679657744002</v>
      </c>
      <c r="T33" s="306"/>
      <c r="U33" s="36" t="str">
        <f t="shared" si="3"/>
        <v/>
      </c>
      <c r="V33" s="32" t="str">
        <f t="shared" si="4"/>
        <v/>
      </c>
      <c r="W33" s="33" t="str">
        <f t="shared" si="45"/>
        <v/>
      </c>
      <c r="X33" s="35" t="str">
        <f t="shared" si="46"/>
        <v/>
      </c>
      <c r="Y33" s="53" t="str">
        <f t="shared" si="47"/>
        <v/>
      </c>
      <c r="Z33" s="32" t="str">
        <f t="shared" si="48"/>
        <v/>
      </c>
      <c r="AA33" s="54" t="str">
        <f t="shared" si="49"/>
        <v/>
      </c>
      <c r="AB33" s="45" t="str">
        <f t="shared" si="50"/>
        <v/>
      </c>
      <c r="AC33" s="306"/>
      <c r="AD33" s="36" t="str">
        <f t="shared" si="5"/>
        <v/>
      </c>
      <c r="AE33" s="32" t="str">
        <f t="shared" si="6"/>
        <v/>
      </c>
      <c r="AF33" s="33" t="str">
        <f t="shared" si="51"/>
        <v/>
      </c>
      <c r="AG33" s="35" t="str">
        <f t="shared" si="52"/>
        <v/>
      </c>
      <c r="AH33" s="53" t="str">
        <f t="shared" si="53"/>
        <v/>
      </c>
      <c r="AI33" s="32" t="str">
        <f t="shared" si="54"/>
        <v/>
      </c>
      <c r="AJ33" s="54" t="str">
        <f t="shared" si="55"/>
        <v/>
      </c>
      <c r="AK33" s="45" t="str">
        <f t="shared" si="56"/>
        <v/>
      </c>
      <c r="AL33" s="306"/>
      <c r="AM33" s="36" t="str">
        <f t="shared" si="7"/>
        <v/>
      </c>
      <c r="AN33" s="32" t="str">
        <f t="shared" si="8"/>
        <v/>
      </c>
      <c r="AO33" s="33" t="str">
        <f t="shared" si="57"/>
        <v/>
      </c>
      <c r="AP33" s="35" t="str">
        <f t="shared" si="58"/>
        <v/>
      </c>
      <c r="AQ33" s="53" t="str">
        <f t="shared" si="59"/>
        <v/>
      </c>
      <c r="AR33" s="32" t="str">
        <f t="shared" si="60"/>
        <v/>
      </c>
      <c r="AS33" s="54" t="str">
        <f t="shared" si="61"/>
        <v/>
      </c>
      <c r="AT33" s="45" t="str">
        <f t="shared" si="62"/>
        <v/>
      </c>
      <c r="AU33" s="306"/>
      <c r="AV33" s="36" t="str">
        <f t="shared" si="9"/>
        <v/>
      </c>
      <c r="AW33" s="32" t="str">
        <f t="shared" si="10"/>
        <v/>
      </c>
      <c r="AX33" s="33" t="str">
        <f t="shared" si="63"/>
        <v/>
      </c>
      <c r="AY33" s="35" t="str">
        <f t="shared" si="64"/>
        <v/>
      </c>
      <c r="AZ33" s="53" t="str">
        <f t="shared" si="65"/>
        <v/>
      </c>
      <c r="BA33" s="32" t="str">
        <f t="shared" si="66"/>
        <v/>
      </c>
      <c r="BB33" s="54" t="str">
        <f t="shared" si="67"/>
        <v/>
      </c>
      <c r="BC33" s="45" t="str">
        <f t="shared" si="68"/>
        <v/>
      </c>
      <c r="BD33" s="306"/>
      <c r="BE33" s="36" t="str">
        <f t="shared" si="11"/>
        <v/>
      </c>
      <c r="BF33" s="32" t="str">
        <f t="shared" si="12"/>
        <v/>
      </c>
      <c r="BG33" s="33" t="str">
        <f t="shared" si="69"/>
        <v/>
      </c>
      <c r="BH33" s="35" t="str">
        <f t="shared" si="70"/>
        <v/>
      </c>
      <c r="BI33" s="53" t="str">
        <f t="shared" si="71"/>
        <v/>
      </c>
      <c r="BJ33" s="32" t="str">
        <f t="shared" si="72"/>
        <v/>
      </c>
      <c r="BK33" s="54" t="str">
        <f t="shared" si="73"/>
        <v/>
      </c>
      <c r="BL33" s="45" t="str">
        <f t="shared" si="74"/>
        <v/>
      </c>
      <c r="BM33" s="306"/>
      <c r="BN33" s="36" t="str">
        <f t="shared" si="13"/>
        <v/>
      </c>
      <c r="BO33" s="32" t="str">
        <f t="shared" si="14"/>
        <v/>
      </c>
      <c r="BP33" s="33" t="str">
        <f t="shared" si="75"/>
        <v/>
      </c>
      <c r="BQ33" s="35" t="str">
        <f t="shared" si="76"/>
        <v/>
      </c>
      <c r="BR33" s="53" t="str">
        <f t="shared" si="77"/>
        <v/>
      </c>
      <c r="BS33" s="32" t="str">
        <f t="shared" si="78"/>
        <v/>
      </c>
      <c r="BT33" s="54" t="str">
        <f t="shared" si="79"/>
        <v/>
      </c>
      <c r="BU33" s="45" t="str">
        <f t="shared" si="80"/>
        <v/>
      </c>
      <c r="BV33" s="5">
        <v>34</v>
      </c>
      <c r="BX33" s="80">
        <v>34</v>
      </c>
      <c r="BY33" s="104">
        <f t="shared" si="15"/>
        <v>1014.9999999999999</v>
      </c>
      <c r="BZ33" s="104">
        <f t="shared" si="16"/>
        <v>15.801191460676852</v>
      </c>
      <c r="CA33" s="104">
        <f t="shared" si="17"/>
        <v>24.006864066100807</v>
      </c>
      <c r="CB33" s="105">
        <f t="shared" si="18"/>
        <v>359.29562367876571</v>
      </c>
      <c r="CC33" s="106">
        <f t="shared" si="19"/>
        <v>0.75</v>
      </c>
      <c r="CD33" s="87">
        <f t="shared" si="20"/>
        <v>7.803732252836431</v>
      </c>
      <c r="CE33" s="23">
        <f t="shared" si="21"/>
        <v>46.04151091270105</v>
      </c>
      <c r="CF33" s="24">
        <f t="shared" si="22"/>
        <v>24.03238217569136</v>
      </c>
      <c r="CG33" s="88">
        <f t="shared" si="23"/>
        <v>24.006864066100807</v>
      </c>
      <c r="CH33" s="22"/>
      <c r="CI33" s="80">
        <v>34</v>
      </c>
      <c r="CJ33" s="104">
        <f t="shared" si="24"/>
        <v>1014.9999999999999</v>
      </c>
      <c r="CK33" s="104">
        <f t="shared" si="25"/>
        <v>15.801191460676852</v>
      </c>
      <c r="CL33" s="104">
        <f t="shared" si="26"/>
        <v>24.006864066100807</v>
      </c>
      <c r="CM33" s="104">
        <f t="shared" si="27"/>
        <v>359.29562367876571</v>
      </c>
      <c r="CN33" s="114">
        <f t="shared" si="28"/>
        <v>0.75</v>
      </c>
      <c r="CO33" s="104">
        <f t="shared" si="29"/>
        <v>1217.1998430992433</v>
      </c>
      <c r="CP33" s="114">
        <f t="shared" si="30"/>
        <v>20.952227109795338</v>
      </c>
    </row>
    <row r="34" spans="1:100" ht="15" customHeight="1">
      <c r="A34" s="5">
        <v>35</v>
      </c>
      <c r="B34" s="34">
        <f t="shared" si="0"/>
        <v>1450</v>
      </c>
      <c r="C34" s="32">
        <f t="shared" si="31"/>
        <v>16.100000000000001</v>
      </c>
      <c r="D34" s="120">
        <f t="shared" si="32"/>
        <v>1212.769878993277</v>
      </c>
      <c r="E34" s="28">
        <f t="shared" si="33"/>
        <v>0.85</v>
      </c>
      <c r="F34" s="35">
        <f t="shared" si="34"/>
        <v>413.34563264137768</v>
      </c>
      <c r="G34" s="53">
        <f t="shared" si="35"/>
        <v>8.1682669199835711</v>
      </c>
      <c r="H34" s="32">
        <f t="shared" si="36"/>
        <v>50.603835145265926</v>
      </c>
      <c r="I34" s="54">
        <f t="shared" si="37"/>
        <v>21.079619839242277</v>
      </c>
      <c r="J34" s="45">
        <f t="shared" si="38"/>
        <v>21.08963405650114</v>
      </c>
      <c r="K34" s="306"/>
      <c r="L34" s="36">
        <f t="shared" si="1"/>
        <v>1014.9999999999999</v>
      </c>
      <c r="M34" s="32">
        <f t="shared" si="2"/>
        <v>16.100000000000001</v>
      </c>
      <c r="N34" s="33">
        <f t="shared" si="39"/>
        <v>0.76</v>
      </c>
      <c r="O34" s="35">
        <f t="shared" si="40"/>
        <v>368.21037637022351</v>
      </c>
      <c r="P34" s="53">
        <f t="shared" si="41"/>
        <v>8.0521482783153751</v>
      </c>
      <c r="Q34" s="32">
        <f t="shared" si="42"/>
        <v>45.728216078909369</v>
      </c>
      <c r="R34" s="54">
        <f t="shared" si="43"/>
        <v>23.950477030094429</v>
      </c>
      <c r="S34" s="45">
        <f t="shared" si="44"/>
        <v>23.553479923093629</v>
      </c>
      <c r="T34" s="306"/>
      <c r="U34" s="36" t="str">
        <f t="shared" si="3"/>
        <v/>
      </c>
      <c r="V34" s="32" t="str">
        <f t="shared" si="4"/>
        <v/>
      </c>
      <c r="W34" s="33" t="str">
        <f t="shared" si="45"/>
        <v/>
      </c>
      <c r="X34" s="35" t="str">
        <f t="shared" si="46"/>
        <v/>
      </c>
      <c r="Y34" s="53" t="str">
        <f t="shared" si="47"/>
        <v/>
      </c>
      <c r="Z34" s="32" t="str">
        <f t="shared" si="48"/>
        <v/>
      </c>
      <c r="AA34" s="54" t="str">
        <f t="shared" si="49"/>
        <v/>
      </c>
      <c r="AB34" s="45" t="str">
        <f t="shared" si="50"/>
        <v/>
      </c>
      <c r="AC34" s="306"/>
      <c r="AD34" s="36" t="str">
        <f t="shared" si="5"/>
        <v/>
      </c>
      <c r="AE34" s="32" t="str">
        <f t="shared" si="6"/>
        <v/>
      </c>
      <c r="AF34" s="33" t="str">
        <f t="shared" si="51"/>
        <v/>
      </c>
      <c r="AG34" s="35" t="str">
        <f t="shared" si="52"/>
        <v/>
      </c>
      <c r="AH34" s="53" t="str">
        <f t="shared" si="53"/>
        <v/>
      </c>
      <c r="AI34" s="32" t="str">
        <f t="shared" si="54"/>
        <v/>
      </c>
      <c r="AJ34" s="54" t="str">
        <f t="shared" si="55"/>
        <v/>
      </c>
      <c r="AK34" s="45" t="str">
        <f t="shared" si="56"/>
        <v/>
      </c>
      <c r="AL34" s="306"/>
      <c r="AM34" s="36" t="str">
        <f t="shared" si="7"/>
        <v/>
      </c>
      <c r="AN34" s="32" t="str">
        <f t="shared" si="8"/>
        <v/>
      </c>
      <c r="AO34" s="33" t="str">
        <f t="shared" si="57"/>
        <v/>
      </c>
      <c r="AP34" s="35" t="str">
        <f t="shared" si="58"/>
        <v/>
      </c>
      <c r="AQ34" s="53" t="str">
        <f t="shared" si="59"/>
        <v/>
      </c>
      <c r="AR34" s="32" t="str">
        <f t="shared" si="60"/>
        <v/>
      </c>
      <c r="AS34" s="54" t="str">
        <f t="shared" si="61"/>
        <v/>
      </c>
      <c r="AT34" s="45" t="str">
        <f t="shared" si="62"/>
        <v/>
      </c>
      <c r="AU34" s="306"/>
      <c r="AV34" s="36" t="str">
        <f t="shared" si="9"/>
        <v/>
      </c>
      <c r="AW34" s="32" t="str">
        <f t="shared" si="10"/>
        <v/>
      </c>
      <c r="AX34" s="33" t="str">
        <f t="shared" si="63"/>
        <v/>
      </c>
      <c r="AY34" s="35" t="str">
        <f t="shared" si="64"/>
        <v/>
      </c>
      <c r="AZ34" s="53" t="str">
        <f t="shared" si="65"/>
        <v/>
      </c>
      <c r="BA34" s="32" t="str">
        <f t="shared" si="66"/>
        <v/>
      </c>
      <c r="BB34" s="54" t="str">
        <f t="shared" si="67"/>
        <v/>
      </c>
      <c r="BC34" s="45" t="str">
        <f t="shared" si="68"/>
        <v/>
      </c>
      <c r="BD34" s="306"/>
      <c r="BE34" s="36" t="str">
        <f t="shared" si="11"/>
        <v/>
      </c>
      <c r="BF34" s="32" t="str">
        <f t="shared" si="12"/>
        <v/>
      </c>
      <c r="BG34" s="33" t="str">
        <f t="shared" si="69"/>
        <v/>
      </c>
      <c r="BH34" s="35" t="str">
        <f t="shared" si="70"/>
        <v/>
      </c>
      <c r="BI34" s="53" t="str">
        <f t="shared" si="71"/>
        <v/>
      </c>
      <c r="BJ34" s="32" t="str">
        <f t="shared" si="72"/>
        <v/>
      </c>
      <c r="BK34" s="54" t="str">
        <f t="shared" si="73"/>
        <v/>
      </c>
      <c r="BL34" s="45" t="str">
        <f t="shared" si="74"/>
        <v/>
      </c>
      <c r="BM34" s="306"/>
      <c r="BN34" s="36" t="str">
        <f t="shared" si="13"/>
        <v/>
      </c>
      <c r="BO34" s="32" t="str">
        <f t="shared" si="14"/>
        <v/>
      </c>
      <c r="BP34" s="33" t="str">
        <f t="shared" si="75"/>
        <v/>
      </c>
      <c r="BQ34" s="35" t="str">
        <f t="shared" si="76"/>
        <v/>
      </c>
      <c r="BR34" s="53" t="str">
        <f t="shared" si="77"/>
        <v/>
      </c>
      <c r="BS34" s="32" t="str">
        <f t="shared" si="78"/>
        <v/>
      </c>
      <c r="BT34" s="54" t="str">
        <f t="shared" si="79"/>
        <v/>
      </c>
      <c r="BU34" s="45" t="str">
        <f t="shared" si="80"/>
        <v/>
      </c>
      <c r="BV34" s="5">
        <v>35</v>
      </c>
      <c r="BX34" s="80">
        <v>35</v>
      </c>
      <c r="BY34" s="104">
        <f t="shared" si="15"/>
        <v>1014.9999999999999</v>
      </c>
      <c r="BZ34" s="104">
        <f t="shared" si="16"/>
        <v>15.985504435024991</v>
      </c>
      <c r="CA34" s="104">
        <f t="shared" si="17"/>
        <v>24.198346317241896</v>
      </c>
      <c r="CB34" s="105">
        <f t="shared" si="18"/>
        <v>368.21037637022351</v>
      </c>
      <c r="CC34" s="106">
        <f t="shared" si="19"/>
        <v>0.76</v>
      </c>
      <c r="CD34" s="87">
        <f t="shared" si="20"/>
        <v>7.8672728851071643</v>
      </c>
      <c r="CE34" s="23">
        <f t="shared" si="21"/>
        <v>46.802797074352142</v>
      </c>
      <c r="CF34" s="24">
        <f t="shared" si="22"/>
        <v>24.230252645074529</v>
      </c>
      <c r="CG34" s="88">
        <f t="shared" si="23"/>
        <v>24.198346317241896</v>
      </c>
      <c r="CH34" s="22"/>
      <c r="CI34" s="80">
        <v>35</v>
      </c>
      <c r="CJ34" s="104">
        <f t="shared" si="24"/>
        <v>1014.9999999999999</v>
      </c>
      <c r="CK34" s="104">
        <f t="shared" si="25"/>
        <v>15.985504435024991</v>
      </c>
      <c r="CL34" s="104">
        <f t="shared" si="26"/>
        <v>24.198346317241896</v>
      </c>
      <c r="CM34" s="104">
        <f t="shared" si="27"/>
        <v>368.21037637022351</v>
      </c>
      <c r="CN34" s="114">
        <f t="shared" si="28"/>
        <v>0.76</v>
      </c>
      <c r="CO34" s="104">
        <f t="shared" si="29"/>
        <v>1212.769878993277</v>
      </c>
      <c r="CP34" s="114">
        <f t="shared" si="30"/>
        <v>21.08963405650114</v>
      </c>
    </row>
    <row r="35" spans="1:100" ht="15" customHeight="1">
      <c r="A35" s="5">
        <v>36</v>
      </c>
      <c r="B35" s="34">
        <f t="shared" si="0"/>
        <v>1450</v>
      </c>
      <c r="C35" s="32">
        <f t="shared" si="31"/>
        <v>16.3</v>
      </c>
      <c r="D35" s="120">
        <f t="shared" si="32"/>
        <v>1208.354959849489</v>
      </c>
      <c r="E35" s="28">
        <f t="shared" si="33"/>
        <v>0.86</v>
      </c>
      <c r="F35" s="35">
        <f t="shared" si="34"/>
        <v>422.57644133247942</v>
      </c>
      <c r="G35" s="53">
        <f t="shared" si="35"/>
        <v>8.2404642730268449</v>
      </c>
      <c r="H35" s="32">
        <f t="shared" si="36"/>
        <v>51.280659357468558</v>
      </c>
      <c r="I35" s="54">
        <f t="shared" si="37"/>
        <v>21.220121123841356</v>
      </c>
      <c r="J35" s="45">
        <f t="shared" si="38"/>
        <v>21.224554725353517</v>
      </c>
      <c r="K35" s="306"/>
      <c r="L35" s="36">
        <f t="shared" si="1"/>
        <v>1014.9999999999999</v>
      </c>
      <c r="M35" s="32">
        <f t="shared" si="2"/>
        <v>16.3</v>
      </c>
      <c r="N35" s="33">
        <f t="shared" si="39"/>
        <v>0.77</v>
      </c>
      <c r="O35" s="35">
        <f t="shared" si="40"/>
        <v>377.17554553607351</v>
      </c>
      <c r="P35" s="53">
        <f t="shared" si="41"/>
        <v>8.1471283066174287</v>
      </c>
      <c r="Q35" s="32">
        <f t="shared" si="42"/>
        <v>46.295520500114897</v>
      </c>
      <c r="R35" s="54">
        <f t="shared" si="43"/>
        <v>24.098583946469986</v>
      </c>
      <c r="S35" s="45">
        <f t="shared" si="44"/>
        <v>23.698483002038252</v>
      </c>
      <c r="T35" s="306"/>
      <c r="U35" s="36" t="str">
        <f t="shared" si="3"/>
        <v/>
      </c>
      <c r="V35" s="32" t="str">
        <f t="shared" si="4"/>
        <v/>
      </c>
      <c r="W35" s="33" t="str">
        <f t="shared" si="45"/>
        <v/>
      </c>
      <c r="X35" s="35" t="str">
        <f t="shared" si="46"/>
        <v/>
      </c>
      <c r="Y35" s="53" t="str">
        <f t="shared" si="47"/>
        <v/>
      </c>
      <c r="Z35" s="32" t="str">
        <f t="shared" si="48"/>
        <v/>
      </c>
      <c r="AA35" s="54" t="str">
        <f t="shared" si="49"/>
        <v/>
      </c>
      <c r="AB35" s="45" t="str">
        <f t="shared" si="50"/>
        <v/>
      </c>
      <c r="AC35" s="306"/>
      <c r="AD35" s="36" t="str">
        <f t="shared" si="5"/>
        <v/>
      </c>
      <c r="AE35" s="32" t="str">
        <f t="shared" si="6"/>
        <v/>
      </c>
      <c r="AF35" s="33" t="str">
        <f t="shared" si="51"/>
        <v/>
      </c>
      <c r="AG35" s="35" t="str">
        <f t="shared" si="52"/>
        <v/>
      </c>
      <c r="AH35" s="53" t="str">
        <f t="shared" si="53"/>
        <v/>
      </c>
      <c r="AI35" s="32" t="str">
        <f t="shared" si="54"/>
        <v/>
      </c>
      <c r="AJ35" s="54" t="str">
        <f t="shared" si="55"/>
        <v/>
      </c>
      <c r="AK35" s="45" t="str">
        <f t="shared" si="56"/>
        <v/>
      </c>
      <c r="AL35" s="306"/>
      <c r="AM35" s="36" t="str">
        <f t="shared" si="7"/>
        <v/>
      </c>
      <c r="AN35" s="32" t="str">
        <f t="shared" si="8"/>
        <v/>
      </c>
      <c r="AO35" s="33" t="str">
        <f t="shared" si="57"/>
        <v/>
      </c>
      <c r="AP35" s="35" t="str">
        <f t="shared" si="58"/>
        <v/>
      </c>
      <c r="AQ35" s="53" t="str">
        <f t="shared" si="59"/>
        <v/>
      </c>
      <c r="AR35" s="32" t="str">
        <f t="shared" si="60"/>
        <v/>
      </c>
      <c r="AS35" s="54" t="str">
        <f t="shared" si="61"/>
        <v/>
      </c>
      <c r="AT35" s="45" t="str">
        <f t="shared" si="62"/>
        <v/>
      </c>
      <c r="AU35" s="306"/>
      <c r="AV35" s="36" t="str">
        <f t="shared" si="9"/>
        <v/>
      </c>
      <c r="AW35" s="32" t="str">
        <f t="shared" si="10"/>
        <v/>
      </c>
      <c r="AX35" s="33" t="str">
        <f t="shared" si="63"/>
        <v/>
      </c>
      <c r="AY35" s="35" t="str">
        <f t="shared" si="64"/>
        <v/>
      </c>
      <c r="AZ35" s="53" t="str">
        <f t="shared" si="65"/>
        <v/>
      </c>
      <c r="BA35" s="32" t="str">
        <f t="shared" si="66"/>
        <v/>
      </c>
      <c r="BB35" s="54" t="str">
        <f t="shared" si="67"/>
        <v/>
      </c>
      <c r="BC35" s="45" t="str">
        <f t="shared" si="68"/>
        <v/>
      </c>
      <c r="BD35" s="306"/>
      <c r="BE35" s="36" t="str">
        <f t="shared" si="11"/>
        <v/>
      </c>
      <c r="BF35" s="32" t="str">
        <f t="shared" si="12"/>
        <v/>
      </c>
      <c r="BG35" s="33" t="str">
        <f t="shared" si="69"/>
        <v/>
      </c>
      <c r="BH35" s="35" t="str">
        <f t="shared" si="70"/>
        <v/>
      </c>
      <c r="BI35" s="53" t="str">
        <f t="shared" si="71"/>
        <v/>
      </c>
      <c r="BJ35" s="32" t="str">
        <f t="shared" si="72"/>
        <v/>
      </c>
      <c r="BK35" s="54" t="str">
        <f t="shared" si="73"/>
        <v/>
      </c>
      <c r="BL35" s="45" t="str">
        <f t="shared" si="74"/>
        <v/>
      </c>
      <c r="BM35" s="306"/>
      <c r="BN35" s="36" t="str">
        <f t="shared" si="13"/>
        <v/>
      </c>
      <c r="BO35" s="32" t="str">
        <f t="shared" si="14"/>
        <v/>
      </c>
      <c r="BP35" s="33" t="str">
        <f t="shared" si="75"/>
        <v/>
      </c>
      <c r="BQ35" s="35" t="str">
        <f t="shared" si="76"/>
        <v/>
      </c>
      <c r="BR35" s="53" t="str">
        <f t="shared" si="77"/>
        <v/>
      </c>
      <c r="BS35" s="32" t="str">
        <f t="shared" si="78"/>
        <v/>
      </c>
      <c r="BT35" s="54" t="str">
        <f t="shared" si="79"/>
        <v/>
      </c>
      <c r="BU35" s="45" t="str">
        <f t="shared" si="80"/>
        <v/>
      </c>
      <c r="BV35" s="5">
        <v>36</v>
      </c>
      <c r="BX35" s="80">
        <v>36</v>
      </c>
      <c r="BY35" s="104">
        <f t="shared" si="15"/>
        <v>1014.9999999999999</v>
      </c>
      <c r="BZ35" s="104">
        <f t="shared" si="16"/>
        <v>16.169817409373128</v>
      </c>
      <c r="CA35" s="104">
        <f t="shared" si="17"/>
        <v>24.386797983706053</v>
      </c>
      <c r="CB35" s="105">
        <f t="shared" si="18"/>
        <v>377.17554553607351</v>
      </c>
      <c r="CC35" s="106">
        <f t="shared" si="19"/>
        <v>0.77</v>
      </c>
      <c r="CD35" s="87">
        <f t="shared" si="20"/>
        <v>7.9308135173778957</v>
      </c>
      <c r="CE35" s="23">
        <f t="shared" si="21"/>
        <v>47.558241624218162</v>
      </c>
      <c r="CF35" s="24">
        <f t="shared" si="22"/>
        <v>24.425020264402988</v>
      </c>
      <c r="CG35" s="88">
        <f t="shared" si="23"/>
        <v>24.386797983706053</v>
      </c>
      <c r="CH35" s="22"/>
      <c r="CI35" s="80">
        <v>36</v>
      </c>
      <c r="CJ35" s="104">
        <f t="shared" si="24"/>
        <v>1014.9999999999999</v>
      </c>
      <c r="CK35" s="104">
        <f t="shared" si="25"/>
        <v>16.169817409373128</v>
      </c>
      <c r="CL35" s="104">
        <f t="shared" si="26"/>
        <v>24.386797983706053</v>
      </c>
      <c r="CM35" s="104">
        <f t="shared" si="27"/>
        <v>377.17554553607351</v>
      </c>
      <c r="CN35" s="114">
        <f t="shared" si="28"/>
        <v>0.77</v>
      </c>
      <c r="CO35" s="104">
        <f t="shared" si="29"/>
        <v>1208.354959849489</v>
      </c>
      <c r="CP35" s="114">
        <f t="shared" si="30"/>
        <v>21.224554725353517</v>
      </c>
    </row>
    <row r="36" spans="1:100" ht="15" customHeight="1">
      <c r="A36" s="5">
        <v>37</v>
      </c>
      <c r="B36" s="34">
        <f t="shared" si="0"/>
        <v>1450</v>
      </c>
      <c r="C36" s="32">
        <f t="shared" si="31"/>
        <v>16.600000000000001</v>
      </c>
      <c r="D36" s="120">
        <f t="shared" si="32"/>
        <v>1201.7621022690735</v>
      </c>
      <c r="E36" s="28">
        <f t="shared" si="33"/>
        <v>0.87</v>
      </c>
      <c r="F36" s="35">
        <f t="shared" si="34"/>
        <v>436.48719268741263</v>
      </c>
      <c r="G36" s="53">
        <f t="shared" si="35"/>
        <v>8.3487603025917565</v>
      </c>
      <c r="H36" s="32">
        <f t="shared" si="36"/>
        <v>52.281677382917707</v>
      </c>
      <c r="I36" s="54">
        <f t="shared" si="37"/>
        <v>21.426232569706471</v>
      </c>
      <c r="J36" s="45">
        <f t="shared" si="38"/>
        <v>21.422403324401856</v>
      </c>
      <c r="K36" s="306"/>
      <c r="L36" s="36">
        <f t="shared" si="1"/>
        <v>1014.9999999999999</v>
      </c>
      <c r="M36" s="32">
        <f t="shared" si="2"/>
        <v>16.600000000000001</v>
      </c>
      <c r="N36" s="33">
        <f t="shared" si="39"/>
        <v>0.78</v>
      </c>
      <c r="O36" s="35">
        <f t="shared" si="40"/>
        <v>390.71429786749292</v>
      </c>
      <c r="P36" s="53">
        <f t="shared" si="41"/>
        <v>8.2895983490705092</v>
      </c>
      <c r="Q36" s="32">
        <f t="shared" si="42"/>
        <v>47.13307948283196</v>
      </c>
      <c r="R36" s="54">
        <f t="shared" si="43"/>
        <v>24.315597512522842</v>
      </c>
      <c r="S36" s="45">
        <f t="shared" si="44"/>
        <v>23.910884060576613</v>
      </c>
      <c r="T36" s="306"/>
      <c r="U36" s="36" t="str">
        <f t="shared" si="3"/>
        <v/>
      </c>
      <c r="V36" s="32" t="str">
        <f t="shared" si="4"/>
        <v/>
      </c>
      <c r="W36" s="33" t="str">
        <f t="shared" si="45"/>
        <v/>
      </c>
      <c r="X36" s="35" t="str">
        <f t="shared" si="46"/>
        <v/>
      </c>
      <c r="Y36" s="53" t="str">
        <f t="shared" si="47"/>
        <v/>
      </c>
      <c r="Z36" s="32" t="str">
        <f t="shared" si="48"/>
        <v/>
      </c>
      <c r="AA36" s="54" t="str">
        <f t="shared" si="49"/>
        <v/>
      </c>
      <c r="AB36" s="45" t="str">
        <f t="shared" si="50"/>
        <v/>
      </c>
      <c r="AC36" s="306"/>
      <c r="AD36" s="36" t="str">
        <f t="shared" si="5"/>
        <v/>
      </c>
      <c r="AE36" s="32" t="str">
        <f t="shared" si="6"/>
        <v/>
      </c>
      <c r="AF36" s="33" t="str">
        <f t="shared" si="51"/>
        <v/>
      </c>
      <c r="AG36" s="35" t="str">
        <f t="shared" si="52"/>
        <v/>
      </c>
      <c r="AH36" s="53" t="str">
        <f t="shared" si="53"/>
        <v/>
      </c>
      <c r="AI36" s="32" t="str">
        <f t="shared" si="54"/>
        <v/>
      </c>
      <c r="AJ36" s="54" t="str">
        <f t="shared" si="55"/>
        <v/>
      </c>
      <c r="AK36" s="45" t="str">
        <f t="shared" si="56"/>
        <v/>
      </c>
      <c r="AL36" s="306"/>
      <c r="AM36" s="36" t="str">
        <f t="shared" si="7"/>
        <v/>
      </c>
      <c r="AN36" s="32" t="str">
        <f t="shared" si="8"/>
        <v/>
      </c>
      <c r="AO36" s="33" t="str">
        <f t="shared" si="57"/>
        <v/>
      </c>
      <c r="AP36" s="35" t="str">
        <f t="shared" si="58"/>
        <v/>
      </c>
      <c r="AQ36" s="53" t="str">
        <f t="shared" si="59"/>
        <v/>
      </c>
      <c r="AR36" s="32" t="str">
        <f t="shared" si="60"/>
        <v/>
      </c>
      <c r="AS36" s="54" t="str">
        <f t="shared" si="61"/>
        <v/>
      </c>
      <c r="AT36" s="45" t="str">
        <f t="shared" si="62"/>
        <v/>
      </c>
      <c r="AU36" s="306"/>
      <c r="AV36" s="36" t="str">
        <f t="shared" si="9"/>
        <v/>
      </c>
      <c r="AW36" s="32" t="str">
        <f t="shared" si="10"/>
        <v/>
      </c>
      <c r="AX36" s="33" t="str">
        <f t="shared" si="63"/>
        <v/>
      </c>
      <c r="AY36" s="35" t="str">
        <f t="shared" si="64"/>
        <v/>
      </c>
      <c r="AZ36" s="53" t="str">
        <f t="shared" si="65"/>
        <v/>
      </c>
      <c r="BA36" s="32" t="str">
        <f t="shared" si="66"/>
        <v/>
      </c>
      <c r="BB36" s="54" t="str">
        <f t="shared" si="67"/>
        <v/>
      </c>
      <c r="BC36" s="45" t="str">
        <f t="shared" si="68"/>
        <v/>
      </c>
      <c r="BD36" s="306"/>
      <c r="BE36" s="36" t="str">
        <f t="shared" si="11"/>
        <v/>
      </c>
      <c r="BF36" s="32" t="str">
        <f t="shared" si="12"/>
        <v/>
      </c>
      <c r="BG36" s="33" t="str">
        <f t="shared" si="69"/>
        <v/>
      </c>
      <c r="BH36" s="35" t="str">
        <f t="shared" si="70"/>
        <v/>
      </c>
      <c r="BI36" s="53" t="str">
        <f t="shared" si="71"/>
        <v/>
      </c>
      <c r="BJ36" s="32" t="str">
        <f t="shared" si="72"/>
        <v/>
      </c>
      <c r="BK36" s="54" t="str">
        <f t="shared" si="73"/>
        <v/>
      </c>
      <c r="BL36" s="45" t="str">
        <f t="shared" si="74"/>
        <v/>
      </c>
      <c r="BM36" s="306"/>
      <c r="BN36" s="36" t="str">
        <f t="shared" si="13"/>
        <v/>
      </c>
      <c r="BO36" s="32" t="str">
        <f t="shared" si="14"/>
        <v/>
      </c>
      <c r="BP36" s="33" t="str">
        <f t="shared" si="75"/>
        <v/>
      </c>
      <c r="BQ36" s="35" t="str">
        <f t="shared" si="76"/>
        <v/>
      </c>
      <c r="BR36" s="53" t="str">
        <f t="shared" si="77"/>
        <v/>
      </c>
      <c r="BS36" s="32" t="str">
        <f t="shared" si="78"/>
        <v/>
      </c>
      <c r="BT36" s="54" t="str">
        <f t="shared" si="79"/>
        <v/>
      </c>
      <c r="BU36" s="45" t="str">
        <f t="shared" si="80"/>
        <v/>
      </c>
      <c r="BV36" s="5">
        <v>37</v>
      </c>
      <c r="BX36" s="80">
        <v>37</v>
      </c>
      <c r="BY36" s="104">
        <f t="shared" si="15"/>
        <v>1014.9999999999999</v>
      </c>
      <c r="BZ36" s="104">
        <f t="shared" si="16"/>
        <v>16.446286870895332</v>
      </c>
      <c r="CA36" s="104">
        <f t="shared" si="17"/>
        <v>24.663915711836832</v>
      </c>
      <c r="CB36" s="105">
        <f t="shared" si="18"/>
        <v>390.71429786749292</v>
      </c>
      <c r="CC36" s="106">
        <f t="shared" si="19"/>
        <v>0.78</v>
      </c>
      <c r="CD36" s="87">
        <f t="shared" si="20"/>
        <v>8.0261244657839939</v>
      </c>
      <c r="CE36" s="23">
        <f t="shared" si="21"/>
        <v>48.680318818022201</v>
      </c>
      <c r="CF36" s="24">
        <f t="shared" si="22"/>
        <v>24.711479347084641</v>
      </c>
      <c r="CG36" s="88">
        <f t="shared" si="23"/>
        <v>24.663915711836832</v>
      </c>
      <c r="CH36" s="22"/>
      <c r="CI36" s="80">
        <v>37</v>
      </c>
      <c r="CJ36" s="104">
        <f t="shared" si="24"/>
        <v>1014.9999999999999</v>
      </c>
      <c r="CK36" s="104">
        <f t="shared" si="25"/>
        <v>16.446286870895332</v>
      </c>
      <c r="CL36" s="104">
        <f t="shared" si="26"/>
        <v>24.663915711836832</v>
      </c>
      <c r="CM36" s="104">
        <f t="shared" si="27"/>
        <v>390.71429786749292</v>
      </c>
      <c r="CN36" s="114">
        <f t="shared" si="28"/>
        <v>0.78</v>
      </c>
      <c r="CO36" s="104">
        <f t="shared" si="29"/>
        <v>1201.7621022690735</v>
      </c>
      <c r="CP36" s="114">
        <f t="shared" si="30"/>
        <v>21.422403324401856</v>
      </c>
    </row>
    <row r="37" spans="1:100" ht="15" customHeight="1">
      <c r="A37" s="5">
        <v>38</v>
      </c>
      <c r="B37" s="34">
        <f t="shared" si="0"/>
        <v>1450</v>
      </c>
      <c r="C37" s="32">
        <f t="shared" si="31"/>
        <v>16.8</v>
      </c>
      <c r="D37" s="120">
        <f t="shared" si="32"/>
        <v>1197.3873459327331</v>
      </c>
      <c r="E37" s="28">
        <f t="shared" si="33"/>
        <v>0.87</v>
      </c>
      <c r="F37" s="35">
        <f t="shared" si="34"/>
        <v>445.80235930728884</v>
      </c>
      <c r="G37" s="53">
        <f t="shared" si="35"/>
        <v>8.4209576556350321</v>
      </c>
      <c r="H37" s="32">
        <f t="shared" si="36"/>
        <v>52.939627241679851</v>
      </c>
      <c r="I37" s="54">
        <f t="shared" si="37"/>
        <v>21.560632529849666</v>
      </c>
      <c r="J37" s="45">
        <f t="shared" si="38"/>
        <v>21.55136476864493</v>
      </c>
      <c r="K37" s="306"/>
      <c r="L37" s="36">
        <f t="shared" si="1"/>
        <v>1014.9999999999999</v>
      </c>
      <c r="M37" s="32">
        <f t="shared" si="2"/>
        <v>16.8</v>
      </c>
      <c r="N37" s="33">
        <f t="shared" si="39"/>
        <v>0.78</v>
      </c>
      <c r="O37" s="35">
        <f t="shared" si="40"/>
        <v>399.79853834821409</v>
      </c>
      <c r="P37" s="53">
        <f t="shared" si="41"/>
        <v>8.3845783773725646</v>
      </c>
      <c r="Q37" s="32">
        <f t="shared" si="42"/>
        <v>47.682604938985264</v>
      </c>
      <c r="R37" s="54">
        <f t="shared" si="43"/>
        <v>24.456934746309152</v>
      </c>
      <c r="S37" s="45">
        <f t="shared" si="44"/>
        <v>24.049174342574783</v>
      </c>
      <c r="T37" s="306"/>
      <c r="U37" s="36" t="str">
        <f t="shared" si="3"/>
        <v/>
      </c>
      <c r="V37" s="32" t="str">
        <f t="shared" si="4"/>
        <v/>
      </c>
      <c r="W37" s="33" t="str">
        <f t="shared" si="45"/>
        <v/>
      </c>
      <c r="X37" s="35" t="str">
        <f t="shared" si="46"/>
        <v/>
      </c>
      <c r="Y37" s="53" t="str">
        <f t="shared" si="47"/>
        <v/>
      </c>
      <c r="Z37" s="32" t="str">
        <f t="shared" si="48"/>
        <v/>
      </c>
      <c r="AA37" s="54" t="str">
        <f t="shared" si="49"/>
        <v/>
      </c>
      <c r="AB37" s="45" t="str">
        <f t="shared" si="50"/>
        <v/>
      </c>
      <c r="AC37" s="306"/>
      <c r="AD37" s="36" t="str">
        <f t="shared" si="5"/>
        <v/>
      </c>
      <c r="AE37" s="32" t="str">
        <f t="shared" si="6"/>
        <v/>
      </c>
      <c r="AF37" s="33" t="str">
        <f t="shared" si="51"/>
        <v/>
      </c>
      <c r="AG37" s="35" t="str">
        <f t="shared" si="52"/>
        <v/>
      </c>
      <c r="AH37" s="53" t="str">
        <f t="shared" si="53"/>
        <v/>
      </c>
      <c r="AI37" s="32" t="str">
        <f t="shared" si="54"/>
        <v/>
      </c>
      <c r="AJ37" s="54" t="str">
        <f t="shared" si="55"/>
        <v/>
      </c>
      <c r="AK37" s="45" t="str">
        <f t="shared" si="56"/>
        <v/>
      </c>
      <c r="AL37" s="306"/>
      <c r="AM37" s="36" t="str">
        <f t="shared" si="7"/>
        <v/>
      </c>
      <c r="AN37" s="32" t="str">
        <f t="shared" si="8"/>
        <v/>
      </c>
      <c r="AO37" s="33" t="str">
        <f t="shared" si="57"/>
        <v/>
      </c>
      <c r="AP37" s="35" t="str">
        <f t="shared" si="58"/>
        <v/>
      </c>
      <c r="AQ37" s="53" t="str">
        <f t="shared" si="59"/>
        <v/>
      </c>
      <c r="AR37" s="32" t="str">
        <f t="shared" si="60"/>
        <v/>
      </c>
      <c r="AS37" s="54" t="str">
        <f t="shared" si="61"/>
        <v/>
      </c>
      <c r="AT37" s="45" t="str">
        <f t="shared" si="62"/>
        <v/>
      </c>
      <c r="AU37" s="306"/>
      <c r="AV37" s="36" t="str">
        <f t="shared" si="9"/>
        <v/>
      </c>
      <c r="AW37" s="32" t="str">
        <f t="shared" si="10"/>
        <v/>
      </c>
      <c r="AX37" s="33" t="str">
        <f t="shared" si="63"/>
        <v/>
      </c>
      <c r="AY37" s="35" t="str">
        <f t="shared" si="64"/>
        <v/>
      </c>
      <c r="AZ37" s="53" t="str">
        <f t="shared" si="65"/>
        <v/>
      </c>
      <c r="BA37" s="32" t="str">
        <f t="shared" si="66"/>
        <v/>
      </c>
      <c r="BB37" s="54" t="str">
        <f t="shared" si="67"/>
        <v/>
      </c>
      <c r="BC37" s="45" t="str">
        <f t="shared" si="68"/>
        <v/>
      </c>
      <c r="BD37" s="306"/>
      <c r="BE37" s="36" t="str">
        <f t="shared" si="11"/>
        <v/>
      </c>
      <c r="BF37" s="32" t="str">
        <f t="shared" si="12"/>
        <v/>
      </c>
      <c r="BG37" s="33" t="str">
        <f t="shared" si="69"/>
        <v/>
      </c>
      <c r="BH37" s="35" t="str">
        <f t="shared" si="70"/>
        <v/>
      </c>
      <c r="BI37" s="53" t="str">
        <f t="shared" si="71"/>
        <v/>
      </c>
      <c r="BJ37" s="32" t="str">
        <f t="shared" si="72"/>
        <v/>
      </c>
      <c r="BK37" s="54" t="str">
        <f t="shared" si="73"/>
        <v/>
      </c>
      <c r="BL37" s="45" t="str">
        <f t="shared" si="74"/>
        <v/>
      </c>
      <c r="BM37" s="306"/>
      <c r="BN37" s="36" t="str">
        <f t="shared" si="13"/>
        <v/>
      </c>
      <c r="BO37" s="32" t="str">
        <f t="shared" si="14"/>
        <v/>
      </c>
      <c r="BP37" s="33" t="str">
        <f t="shared" si="75"/>
        <v/>
      </c>
      <c r="BQ37" s="35" t="str">
        <f t="shared" si="76"/>
        <v/>
      </c>
      <c r="BR37" s="53" t="str">
        <f t="shared" si="77"/>
        <v/>
      </c>
      <c r="BS37" s="32" t="str">
        <f t="shared" si="78"/>
        <v/>
      </c>
      <c r="BT37" s="54" t="str">
        <f t="shared" si="79"/>
        <v/>
      </c>
      <c r="BU37" s="45" t="str">
        <f t="shared" si="80"/>
        <v/>
      </c>
      <c r="BV37" s="5">
        <v>38</v>
      </c>
      <c r="BX37" s="80">
        <v>38</v>
      </c>
      <c r="BY37" s="104">
        <f t="shared" si="15"/>
        <v>1014.9999999999999</v>
      </c>
      <c r="BZ37" s="104">
        <f t="shared" si="16"/>
        <v>16.630599845243466</v>
      </c>
      <c r="CA37" s="104">
        <f t="shared" si="17"/>
        <v>24.845035116898174</v>
      </c>
      <c r="CB37" s="105">
        <f t="shared" si="18"/>
        <v>399.79853834821409</v>
      </c>
      <c r="CC37" s="106">
        <f t="shared" si="19"/>
        <v>0.78</v>
      </c>
      <c r="CD37" s="87">
        <f t="shared" si="20"/>
        <v>8.0896650980547253</v>
      </c>
      <c r="CE37" s="23">
        <f t="shared" si="21"/>
        <v>49.420901051188302</v>
      </c>
      <c r="CF37" s="24">
        <f t="shared" si="22"/>
        <v>24.898739864609272</v>
      </c>
      <c r="CG37" s="88">
        <f t="shared" si="23"/>
        <v>24.845035116898174</v>
      </c>
      <c r="CH37" s="22"/>
      <c r="CI37" s="80">
        <v>38</v>
      </c>
      <c r="CJ37" s="104">
        <f t="shared" si="24"/>
        <v>1014.9999999999999</v>
      </c>
      <c r="CK37" s="104">
        <f t="shared" si="25"/>
        <v>16.630599845243466</v>
      </c>
      <c r="CL37" s="104">
        <f t="shared" si="26"/>
        <v>24.845035116898174</v>
      </c>
      <c r="CM37" s="104">
        <f t="shared" si="27"/>
        <v>399.79853834821409</v>
      </c>
      <c r="CN37" s="114">
        <f t="shared" si="28"/>
        <v>0.78</v>
      </c>
      <c r="CO37" s="104">
        <f t="shared" si="29"/>
        <v>1197.3873459327331</v>
      </c>
      <c r="CP37" s="114">
        <f t="shared" si="30"/>
        <v>21.55136476864493</v>
      </c>
    </row>
    <row r="38" spans="1:100" ht="15" customHeight="1">
      <c r="A38" s="5">
        <v>39</v>
      </c>
      <c r="B38" s="34">
        <f t="shared" si="0"/>
        <v>1450</v>
      </c>
      <c r="C38" s="32">
        <f t="shared" si="31"/>
        <v>17</v>
      </c>
      <c r="D38" s="120">
        <f t="shared" si="32"/>
        <v>1193.0295611651723</v>
      </c>
      <c r="E38" s="28">
        <f t="shared" si="33"/>
        <v>0.88</v>
      </c>
      <c r="F38" s="35">
        <f t="shared" si="34"/>
        <v>455.14930748096191</v>
      </c>
      <c r="G38" s="53">
        <f t="shared" si="35"/>
        <v>8.4931550086783059</v>
      </c>
      <c r="H38" s="32">
        <f t="shared" si="36"/>
        <v>53.590133114948493</v>
      </c>
      <c r="I38" s="54">
        <f t="shared" si="37"/>
        <v>21.692693301817453</v>
      </c>
      <c r="J38" s="45">
        <f t="shared" si="38"/>
        <v>21.678041504405197</v>
      </c>
      <c r="K38" s="306"/>
      <c r="L38" s="36">
        <f t="shared" si="1"/>
        <v>1014.9999999999999</v>
      </c>
      <c r="M38" s="32">
        <f t="shared" si="2"/>
        <v>17</v>
      </c>
      <c r="N38" s="33">
        <f t="shared" si="39"/>
        <v>0.79</v>
      </c>
      <c r="O38" s="35">
        <f t="shared" si="40"/>
        <v>408.92776872548654</v>
      </c>
      <c r="P38" s="53">
        <f t="shared" si="41"/>
        <v>8.4795584056746183</v>
      </c>
      <c r="Q38" s="32">
        <f t="shared" si="42"/>
        <v>48.225125550385663</v>
      </c>
      <c r="R38" s="54">
        <f t="shared" si="43"/>
        <v>24.595673635457956</v>
      </c>
      <c r="S38" s="45">
        <f t="shared" si="44"/>
        <v>24.184888113825444</v>
      </c>
      <c r="T38" s="306"/>
      <c r="U38" s="36" t="str">
        <f t="shared" si="3"/>
        <v/>
      </c>
      <c r="V38" s="32" t="str">
        <f t="shared" si="4"/>
        <v/>
      </c>
      <c r="W38" s="33" t="str">
        <f t="shared" si="45"/>
        <v/>
      </c>
      <c r="X38" s="35" t="str">
        <f t="shared" si="46"/>
        <v/>
      </c>
      <c r="Y38" s="53" t="str">
        <f t="shared" si="47"/>
        <v/>
      </c>
      <c r="Z38" s="32" t="str">
        <f t="shared" si="48"/>
        <v/>
      </c>
      <c r="AA38" s="54" t="str">
        <f t="shared" si="49"/>
        <v/>
      </c>
      <c r="AB38" s="45" t="str">
        <f t="shared" si="50"/>
        <v/>
      </c>
      <c r="AC38" s="306"/>
      <c r="AD38" s="36" t="str">
        <f t="shared" si="5"/>
        <v/>
      </c>
      <c r="AE38" s="32" t="str">
        <f t="shared" si="6"/>
        <v/>
      </c>
      <c r="AF38" s="33" t="str">
        <f t="shared" si="51"/>
        <v/>
      </c>
      <c r="AG38" s="35" t="str">
        <f t="shared" si="52"/>
        <v/>
      </c>
      <c r="AH38" s="53" t="str">
        <f t="shared" si="53"/>
        <v/>
      </c>
      <c r="AI38" s="32" t="str">
        <f t="shared" si="54"/>
        <v/>
      </c>
      <c r="AJ38" s="54" t="str">
        <f t="shared" si="55"/>
        <v/>
      </c>
      <c r="AK38" s="45" t="str">
        <f t="shared" si="56"/>
        <v/>
      </c>
      <c r="AL38" s="306"/>
      <c r="AM38" s="36" t="str">
        <f t="shared" si="7"/>
        <v/>
      </c>
      <c r="AN38" s="32" t="str">
        <f t="shared" si="8"/>
        <v/>
      </c>
      <c r="AO38" s="33" t="str">
        <f t="shared" si="57"/>
        <v/>
      </c>
      <c r="AP38" s="35" t="str">
        <f t="shared" si="58"/>
        <v/>
      </c>
      <c r="AQ38" s="53" t="str">
        <f t="shared" si="59"/>
        <v/>
      </c>
      <c r="AR38" s="32" t="str">
        <f t="shared" si="60"/>
        <v/>
      </c>
      <c r="AS38" s="54" t="str">
        <f t="shared" si="61"/>
        <v/>
      </c>
      <c r="AT38" s="45" t="str">
        <f t="shared" si="62"/>
        <v/>
      </c>
      <c r="AU38" s="306"/>
      <c r="AV38" s="36" t="str">
        <f t="shared" si="9"/>
        <v/>
      </c>
      <c r="AW38" s="32" t="str">
        <f t="shared" si="10"/>
        <v/>
      </c>
      <c r="AX38" s="33" t="str">
        <f t="shared" si="63"/>
        <v/>
      </c>
      <c r="AY38" s="35" t="str">
        <f t="shared" si="64"/>
        <v/>
      </c>
      <c r="AZ38" s="53" t="str">
        <f t="shared" si="65"/>
        <v/>
      </c>
      <c r="BA38" s="32" t="str">
        <f t="shared" si="66"/>
        <v/>
      </c>
      <c r="BB38" s="54" t="str">
        <f t="shared" si="67"/>
        <v/>
      </c>
      <c r="BC38" s="45" t="str">
        <f t="shared" si="68"/>
        <v/>
      </c>
      <c r="BD38" s="306"/>
      <c r="BE38" s="36" t="str">
        <f t="shared" si="11"/>
        <v/>
      </c>
      <c r="BF38" s="32" t="str">
        <f t="shared" si="12"/>
        <v/>
      </c>
      <c r="BG38" s="33" t="str">
        <f t="shared" si="69"/>
        <v/>
      </c>
      <c r="BH38" s="35" t="str">
        <f t="shared" si="70"/>
        <v/>
      </c>
      <c r="BI38" s="53" t="str">
        <f t="shared" si="71"/>
        <v/>
      </c>
      <c r="BJ38" s="32" t="str">
        <f t="shared" si="72"/>
        <v/>
      </c>
      <c r="BK38" s="54" t="str">
        <f t="shared" si="73"/>
        <v/>
      </c>
      <c r="BL38" s="45" t="str">
        <f t="shared" si="74"/>
        <v/>
      </c>
      <c r="BM38" s="306"/>
      <c r="BN38" s="36" t="str">
        <f t="shared" si="13"/>
        <v/>
      </c>
      <c r="BO38" s="32" t="str">
        <f t="shared" si="14"/>
        <v/>
      </c>
      <c r="BP38" s="33" t="str">
        <f t="shared" si="75"/>
        <v/>
      </c>
      <c r="BQ38" s="35" t="str">
        <f t="shared" si="76"/>
        <v/>
      </c>
      <c r="BR38" s="53" t="str">
        <f t="shared" si="77"/>
        <v/>
      </c>
      <c r="BS38" s="32" t="str">
        <f t="shared" si="78"/>
        <v/>
      </c>
      <c r="BT38" s="54" t="str">
        <f t="shared" si="79"/>
        <v/>
      </c>
      <c r="BU38" s="45" t="str">
        <f t="shared" si="80"/>
        <v/>
      </c>
      <c r="BV38" s="5">
        <v>39</v>
      </c>
      <c r="BX38" s="80">
        <v>39</v>
      </c>
      <c r="BY38" s="104">
        <f t="shared" si="15"/>
        <v>1014.9999999999999</v>
      </c>
      <c r="BZ38" s="104">
        <f t="shared" si="16"/>
        <v>16.814912819591601</v>
      </c>
      <c r="CA38" s="104">
        <f t="shared" si="17"/>
        <v>25.023317713445348</v>
      </c>
      <c r="CB38" s="105">
        <f t="shared" si="18"/>
        <v>408.92776872548654</v>
      </c>
      <c r="CC38" s="106">
        <f t="shared" si="19"/>
        <v>0.79</v>
      </c>
      <c r="CD38" s="87">
        <f t="shared" si="20"/>
        <v>8.1532057303254586</v>
      </c>
      <c r="CE38" s="23">
        <f t="shared" si="21"/>
        <v>50.155458141390852</v>
      </c>
      <c r="CF38" s="24">
        <f t="shared" si="22"/>
        <v>25.083095928904015</v>
      </c>
      <c r="CG38" s="88">
        <f t="shared" si="23"/>
        <v>25.023317713445348</v>
      </c>
      <c r="CH38" s="22"/>
      <c r="CI38" s="80">
        <v>39</v>
      </c>
      <c r="CJ38" s="104">
        <f t="shared" si="24"/>
        <v>1014.9999999999999</v>
      </c>
      <c r="CK38" s="104">
        <f t="shared" si="25"/>
        <v>16.814912819591601</v>
      </c>
      <c r="CL38" s="104">
        <f t="shared" si="26"/>
        <v>25.023317713445348</v>
      </c>
      <c r="CM38" s="104">
        <f t="shared" si="27"/>
        <v>408.92776872548654</v>
      </c>
      <c r="CN38" s="114">
        <f t="shared" si="28"/>
        <v>0.79</v>
      </c>
      <c r="CO38" s="104">
        <f t="shared" si="29"/>
        <v>1193.0295611651723</v>
      </c>
      <c r="CP38" s="114">
        <f t="shared" si="30"/>
        <v>21.678041504405197</v>
      </c>
    </row>
    <row r="39" spans="1:100" ht="15" customHeight="1" thickBot="1">
      <c r="A39" s="6">
        <v>40</v>
      </c>
      <c r="B39" s="37">
        <f t="shared" si="0"/>
        <v>1450</v>
      </c>
      <c r="C39" s="38">
        <f t="shared" si="31"/>
        <v>17.2</v>
      </c>
      <c r="D39" s="119">
        <f t="shared" si="32"/>
        <v>1188.6892058130531</v>
      </c>
      <c r="E39" s="237">
        <f t="shared" si="33"/>
        <v>0.88</v>
      </c>
      <c r="F39" s="40">
        <f t="shared" si="34"/>
        <v>464.52699356458334</v>
      </c>
      <c r="G39" s="51">
        <f t="shared" si="35"/>
        <v>8.5653523617215797</v>
      </c>
      <c r="H39" s="38">
        <f t="shared" si="36"/>
        <v>54.233261393955829</v>
      </c>
      <c r="I39" s="52">
        <f t="shared" si="37"/>
        <v>21.822470710452908</v>
      </c>
      <c r="J39" s="44">
        <f t="shared" si="38"/>
        <v>21.802488056365146</v>
      </c>
      <c r="K39" s="306"/>
      <c r="L39" s="41">
        <f t="shared" si="1"/>
        <v>1014.9999999999999</v>
      </c>
      <c r="M39" s="38">
        <f t="shared" si="2"/>
        <v>17.2</v>
      </c>
      <c r="N39" s="39">
        <f t="shared" si="39"/>
        <v>0.8</v>
      </c>
      <c r="O39" s="40">
        <f t="shared" si="40"/>
        <v>418.10056327789067</v>
      </c>
      <c r="P39" s="51">
        <f t="shared" si="41"/>
        <v>8.5745384339766719</v>
      </c>
      <c r="Q39" s="38">
        <f t="shared" si="42"/>
        <v>48.760707820862301</v>
      </c>
      <c r="R39" s="52">
        <f t="shared" si="43"/>
        <v>24.731874773673749</v>
      </c>
      <c r="S39" s="44">
        <f t="shared" si="44"/>
        <v>24.318085458864171</v>
      </c>
      <c r="T39" s="306"/>
      <c r="U39" s="41">
        <f t="shared" si="3"/>
        <v>761.24999999999989</v>
      </c>
      <c r="V39" s="38">
        <f t="shared" si="4"/>
        <v>17.2</v>
      </c>
      <c r="W39" s="39">
        <f t="shared" si="45"/>
        <v>0.72</v>
      </c>
      <c r="X39" s="40">
        <f t="shared" si="46"/>
        <v>376.31178743699422</v>
      </c>
      <c r="Y39" s="51">
        <f t="shared" si="47"/>
        <v>8.4589489526884076</v>
      </c>
      <c r="Z39" s="38">
        <f t="shared" si="48"/>
        <v>44.486825673229241</v>
      </c>
      <c r="AA39" s="52">
        <f t="shared" si="49"/>
        <v>27.277660230979876</v>
      </c>
      <c r="AB39" s="44">
        <f t="shared" si="50"/>
        <v>26.86390113464898</v>
      </c>
      <c r="AC39" s="306"/>
      <c r="AD39" s="41" t="str">
        <f t="shared" si="5"/>
        <v/>
      </c>
      <c r="AE39" s="38" t="str">
        <f t="shared" si="6"/>
        <v/>
      </c>
      <c r="AF39" s="39" t="str">
        <f t="shared" si="51"/>
        <v/>
      </c>
      <c r="AG39" s="40" t="str">
        <f t="shared" si="52"/>
        <v/>
      </c>
      <c r="AH39" s="51" t="str">
        <f t="shared" si="53"/>
        <v/>
      </c>
      <c r="AI39" s="38" t="str">
        <f t="shared" si="54"/>
        <v/>
      </c>
      <c r="AJ39" s="52" t="str">
        <f t="shared" si="55"/>
        <v/>
      </c>
      <c r="AK39" s="44" t="str">
        <f t="shared" si="56"/>
        <v/>
      </c>
      <c r="AL39" s="306"/>
      <c r="AM39" s="41" t="str">
        <f t="shared" si="7"/>
        <v/>
      </c>
      <c r="AN39" s="38" t="str">
        <f t="shared" si="8"/>
        <v/>
      </c>
      <c r="AO39" s="39" t="str">
        <f t="shared" si="57"/>
        <v/>
      </c>
      <c r="AP39" s="40" t="str">
        <f t="shared" si="58"/>
        <v/>
      </c>
      <c r="AQ39" s="51" t="str">
        <f t="shared" si="59"/>
        <v/>
      </c>
      <c r="AR39" s="38" t="str">
        <f t="shared" si="60"/>
        <v/>
      </c>
      <c r="AS39" s="52" t="str">
        <f t="shared" si="61"/>
        <v/>
      </c>
      <c r="AT39" s="44" t="str">
        <f t="shared" si="62"/>
        <v/>
      </c>
      <c r="AU39" s="306"/>
      <c r="AV39" s="41" t="str">
        <f t="shared" si="9"/>
        <v/>
      </c>
      <c r="AW39" s="38" t="str">
        <f t="shared" si="10"/>
        <v/>
      </c>
      <c r="AX39" s="39" t="str">
        <f t="shared" si="63"/>
        <v/>
      </c>
      <c r="AY39" s="40" t="str">
        <f t="shared" si="64"/>
        <v/>
      </c>
      <c r="AZ39" s="51" t="str">
        <f t="shared" si="65"/>
        <v/>
      </c>
      <c r="BA39" s="38" t="str">
        <f t="shared" si="66"/>
        <v/>
      </c>
      <c r="BB39" s="52" t="str">
        <f t="shared" si="67"/>
        <v/>
      </c>
      <c r="BC39" s="44" t="str">
        <f t="shared" si="68"/>
        <v/>
      </c>
      <c r="BD39" s="306"/>
      <c r="BE39" s="41" t="str">
        <f t="shared" si="11"/>
        <v/>
      </c>
      <c r="BF39" s="38" t="str">
        <f t="shared" si="12"/>
        <v/>
      </c>
      <c r="BG39" s="39" t="str">
        <f t="shared" si="69"/>
        <v/>
      </c>
      <c r="BH39" s="40" t="str">
        <f t="shared" si="70"/>
        <v/>
      </c>
      <c r="BI39" s="51" t="str">
        <f t="shared" si="71"/>
        <v/>
      </c>
      <c r="BJ39" s="38" t="str">
        <f t="shared" si="72"/>
        <v/>
      </c>
      <c r="BK39" s="52" t="str">
        <f t="shared" si="73"/>
        <v/>
      </c>
      <c r="BL39" s="44" t="str">
        <f t="shared" si="74"/>
        <v/>
      </c>
      <c r="BM39" s="306"/>
      <c r="BN39" s="41" t="str">
        <f t="shared" si="13"/>
        <v/>
      </c>
      <c r="BO39" s="38" t="str">
        <f t="shared" si="14"/>
        <v/>
      </c>
      <c r="BP39" s="39" t="str">
        <f t="shared" si="75"/>
        <v/>
      </c>
      <c r="BQ39" s="40" t="str">
        <f t="shared" si="76"/>
        <v/>
      </c>
      <c r="BR39" s="51" t="str">
        <f t="shared" si="77"/>
        <v/>
      </c>
      <c r="BS39" s="38" t="str">
        <f t="shared" si="78"/>
        <v/>
      </c>
      <c r="BT39" s="52" t="str">
        <f t="shared" si="79"/>
        <v/>
      </c>
      <c r="BU39" s="44" t="str">
        <f t="shared" si="80"/>
        <v/>
      </c>
      <c r="BV39" s="6">
        <v>40</v>
      </c>
      <c r="BX39" s="81">
        <v>40</v>
      </c>
      <c r="BY39" s="107">
        <f t="shared" si="15"/>
        <v>761.24999999999989</v>
      </c>
      <c r="BZ39" s="107">
        <f t="shared" si="16"/>
        <v>16.988844933933411</v>
      </c>
      <c r="CA39" s="107">
        <f t="shared" si="17"/>
        <v>27.899985043881784</v>
      </c>
      <c r="CB39" s="108">
        <f t="shared" si="18"/>
        <v>376.31178743699422</v>
      </c>
      <c r="CC39" s="109">
        <f t="shared" si="19"/>
        <v>0.72</v>
      </c>
      <c r="CD39" s="89">
        <f t="shared" si="20"/>
        <v>8.0237911740779762</v>
      </c>
      <c r="CE39" s="90">
        <f t="shared" si="21"/>
        <v>46.899499161035514</v>
      </c>
      <c r="CF39" s="91">
        <f t="shared" si="22"/>
        <v>28.007575086067249</v>
      </c>
      <c r="CG39" s="92">
        <f t="shared" si="23"/>
        <v>27.899985043881784</v>
      </c>
      <c r="CH39" s="22"/>
      <c r="CI39" s="81">
        <v>40</v>
      </c>
      <c r="CJ39" s="107">
        <f t="shared" si="24"/>
        <v>761.24999999999989</v>
      </c>
      <c r="CK39" s="107">
        <f t="shared" si="25"/>
        <v>16.988844933933411</v>
      </c>
      <c r="CL39" s="107">
        <f t="shared" si="26"/>
        <v>27.899985043881784</v>
      </c>
      <c r="CM39" s="107">
        <f t="shared" si="27"/>
        <v>376.31178743699422</v>
      </c>
      <c r="CN39" s="115">
        <f t="shared" si="28"/>
        <v>0.72</v>
      </c>
      <c r="CO39" s="107">
        <f t="shared" si="29"/>
        <v>1188.6892058130531</v>
      </c>
      <c r="CP39" s="115">
        <f t="shared" si="30"/>
        <v>21.802488056365146</v>
      </c>
    </row>
    <row r="40" spans="1:100" ht="15" customHeight="1">
      <c r="A40" s="4">
        <v>41</v>
      </c>
      <c r="B40" s="30">
        <f t="shared" si="0"/>
        <v>1450</v>
      </c>
      <c r="C40" s="27">
        <f t="shared" si="31"/>
        <v>17.399999999999999</v>
      </c>
      <c r="D40" s="118">
        <f t="shared" si="32"/>
        <v>1184.3667006898959</v>
      </c>
      <c r="E40" s="28">
        <f t="shared" si="33"/>
        <v>0.89</v>
      </c>
      <c r="F40" s="29">
        <f t="shared" si="34"/>
        <v>473.93442228724268</v>
      </c>
      <c r="G40" s="49">
        <f t="shared" si="35"/>
        <v>8.6375497147648534</v>
      </c>
      <c r="H40" s="27">
        <f t="shared" si="36"/>
        <v>54.869081850505445</v>
      </c>
      <c r="I40" s="50">
        <f t="shared" si="37"/>
        <v>21.950019212209632</v>
      </c>
      <c r="J40" s="43">
        <f t="shared" si="38"/>
        <v>21.924757612687568</v>
      </c>
      <c r="K40" s="306"/>
      <c r="L40" s="31">
        <f t="shared" si="1"/>
        <v>1014.9999999999999</v>
      </c>
      <c r="M40" s="27">
        <f t="shared" si="2"/>
        <v>17.399999999999999</v>
      </c>
      <c r="N40" s="28">
        <f t="shared" si="39"/>
        <v>0.8</v>
      </c>
      <c r="O40" s="29">
        <f t="shared" si="40"/>
        <v>427.31554880986766</v>
      </c>
      <c r="P40" s="49">
        <f t="shared" si="41"/>
        <v>8.6695184622787256</v>
      </c>
      <c r="Q40" s="27">
        <f t="shared" si="42"/>
        <v>49.289421398561807</v>
      </c>
      <c r="R40" s="50">
        <f t="shared" si="43"/>
        <v>24.865597430664842</v>
      </c>
      <c r="S40" s="43">
        <f t="shared" si="44"/>
        <v>24.44882514935594</v>
      </c>
      <c r="T40" s="306"/>
      <c r="U40" s="31">
        <f t="shared" si="3"/>
        <v>761.24999999999989</v>
      </c>
      <c r="V40" s="27">
        <f t="shared" si="4"/>
        <v>17.399999999999999</v>
      </c>
      <c r="W40" s="28">
        <f t="shared" si="45"/>
        <v>0.72</v>
      </c>
      <c r="X40" s="29">
        <f t="shared" si="46"/>
        <v>385.2135628615373</v>
      </c>
      <c r="Y40" s="49">
        <f t="shared" si="47"/>
        <v>8.5525849172545509</v>
      </c>
      <c r="Z40" s="27">
        <f t="shared" si="48"/>
        <v>45.040600776074371</v>
      </c>
      <c r="AA40" s="50">
        <f t="shared" si="49"/>
        <v>27.446912251488598</v>
      </c>
      <c r="AB40" s="43">
        <f t="shared" si="50"/>
        <v>27.030120733715297</v>
      </c>
      <c r="AC40" s="306"/>
      <c r="AD40" s="31" t="str">
        <f t="shared" si="5"/>
        <v/>
      </c>
      <c r="AE40" s="27" t="str">
        <f t="shared" si="6"/>
        <v/>
      </c>
      <c r="AF40" s="28" t="str">
        <f t="shared" si="51"/>
        <v/>
      </c>
      <c r="AG40" s="29" t="str">
        <f t="shared" si="52"/>
        <v/>
      </c>
      <c r="AH40" s="49" t="str">
        <f t="shared" si="53"/>
        <v/>
      </c>
      <c r="AI40" s="27" t="str">
        <f t="shared" si="54"/>
        <v/>
      </c>
      <c r="AJ40" s="50" t="str">
        <f t="shared" si="55"/>
        <v/>
      </c>
      <c r="AK40" s="43" t="str">
        <f t="shared" si="56"/>
        <v/>
      </c>
      <c r="AL40" s="306"/>
      <c r="AM40" s="31" t="str">
        <f t="shared" si="7"/>
        <v/>
      </c>
      <c r="AN40" s="27" t="str">
        <f t="shared" si="8"/>
        <v/>
      </c>
      <c r="AO40" s="28" t="str">
        <f t="shared" si="57"/>
        <v/>
      </c>
      <c r="AP40" s="29" t="str">
        <f t="shared" si="58"/>
        <v/>
      </c>
      <c r="AQ40" s="49" t="str">
        <f t="shared" si="59"/>
        <v/>
      </c>
      <c r="AR40" s="27" t="str">
        <f t="shared" si="60"/>
        <v/>
      </c>
      <c r="AS40" s="50" t="str">
        <f t="shared" si="61"/>
        <v/>
      </c>
      <c r="AT40" s="43" t="str">
        <f t="shared" si="62"/>
        <v/>
      </c>
      <c r="AU40" s="306"/>
      <c r="AV40" s="31" t="str">
        <f t="shared" si="9"/>
        <v/>
      </c>
      <c r="AW40" s="27" t="str">
        <f t="shared" si="10"/>
        <v/>
      </c>
      <c r="AX40" s="28" t="str">
        <f t="shared" si="63"/>
        <v/>
      </c>
      <c r="AY40" s="29" t="str">
        <f t="shared" si="64"/>
        <v/>
      </c>
      <c r="AZ40" s="49" t="str">
        <f t="shared" si="65"/>
        <v/>
      </c>
      <c r="BA40" s="27" t="str">
        <f t="shared" si="66"/>
        <v/>
      </c>
      <c r="BB40" s="50" t="str">
        <f t="shared" si="67"/>
        <v/>
      </c>
      <c r="BC40" s="43" t="str">
        <f t="shared" si="68"/>
        <v/>
      </c>
      <c r="BD40" s="306"/>
      <c r="BE40" s="31" t="str">
        <f t="shared" si="11"/>
        <v/>
      </c>
      <c r="BF40" s="27" t="str">
        <f t="shared" si="12"/>
        <v/>
      </c>
      <c r="BG40" s="28" t="str">
        <f t="shared" si="69"/>
        <v/>
      </c>
      <c r="BH40" s="29" t="str">
        <f t="shared" si="70"/>
        <v/>
      </c>
      <c r="BI40" s="49" t="str">
        <f t="shared" si="71"/>
        <v/>
      </c>
      <c r="BJ40" s="27" t="str">
        <f t="shared" si="72"/>
        <v/>
      </c>
      <c r="BK40" s="50" t="str">
        <f t="shared" si="73"/>
        <v/>
      </c>
      <c r="BL40" s="43" t="str">
        <f t="shared" si="74"/>
        <v/>
      </c>
      <c r="BM40" s="306"/>
      <c r="BN40" s="31" t="str">
        <f t="shared" si="13"/>
        <v/>
      </c>
      <c r="BO40" s="27" t="str">
        <f t="shared" si="14"/>
        <v/>
      </c>
      <c r="BP40" s="28" t="str">
        <f t="shared" si="75"/>
        <v/>
      </c>
      <c r="BQ40" s="29" t="str">
        <f t="shared" si="76"/>
        <v/>
      </c>
      <c r="BR40" s="49" t="str">
        <f t="shared" si="77"/>
        <v/>
      </c>
      <c r="BS40" s="27" t="str">
        <f t="shared" si="78"/>
        <v/>
      </c>
      <c r="BT40" s="50" t="str">
        <f t="shared" si="79"/>
        <v/>
      </c>
      <c r="BU40" s="43" t="str">
        <f t="shared" si="80"/>
        <v/>
      </c>
      <c r="BV40" s="4">
        <v>41</v>
      </c>
      <c r="BX40" s="79">
        <v>41</v>
      </c>
      <c r="BY40" s="101">
        <f t="shared" si="15"/>
        <v>761.24999999999989</v>
      </c>
      <c r="BZ40" s="101">
        <f t="shared" si="16"/>
        <v>17.173037200607055</v>
      </c>
      <c r="CA40" s="101">
        <f t="shared" si="17"/>
        <v>28.114732975062463</v>
      </c>
      <c r="CB40" s="102">
        <f t="shared" si="18"/>
        <v>385.2135628615373</v>
      </c>
      <c r="CC40" s="103">
        <f t="shared" si="19"/>
        <v>0.72</v>
      </c>
      <c r="CD40" s="93">
        <f t="shared" si="20"/>
        <v>8.0852369824530879</v>
      </c>
      <c r="CE40" s="94">
        <f t="shared" si="21"/>
        <v>47.644065807538297</v>
      </c>
      <c r="CF40" s="95">
        <f t="shared" si="22"/>
        <v>28.229020844526044</v>
      </c>
      <c r="CG40" s="96">
        <f t="shared" si="23"/>
        <v>28.114732975062463</v>
      </c>
      <c r="CH40" s="22"/>
      <c r="CI40" s="79">
        <v>41</v>
      </c>
      <c r="CJ40" s="101">
        <f t="shared" si="24"/>
        <v>761.24999999999989</v>
      </c>
      <c r="CK40" s="101">
        <f t="shared" si="25"/>
        <v>17.173037200607055</v>
      </c>
      <c r="CL40" s="101">
        <f t="shared" si="26"/>
        <v>28.114732975062463</v>
      </c>
      <c r="CM40" s="101">
        <f t="shared" si="27"/>
        <v>385.2135628615373</v>
      </c>
      <c r="CN40" s="113">
        <f t="shared" si="28"/>
        <v>0.72</v>
      </c>
      <c r="CO40" s="101">
        <f t="shared" si="29"/>
        <v>1184.3667006898959</v>
      </c>
      <c r="CP40" s="113">
        <f t="shared" si="30"/>
        <v>21.924757612687568</v>
      </c>
    </row>
    <row r="41" spans="1:100" ht="15" customHeight="1">
      <c r="A41" s="5">
        <v>42</v>
      </c>
      <c r="B41" s="34">
        <f t="shared" si="0"/>
        <v>1450</v>
      </c>
      <c r="C41" s="32">
        <f t="shared" si="31"/>
        <v>17.600000000000001</v>
      </c>
      <c r="D41" s="120">
        <f t="shared" si="32"/>
        <v>1180.0624316589881</v>
      </c>
      <c r="E41" s="33">
        <f t="shared" si="33"/>
        <v>0.9</v>
      </c>
      <c r="F41" s="35">
        <f t="shared" si="34"/>
        <v>483.37064456972541</v>
      </c>
      <c r="G41" s="53">
        <f t="shared" si="35"/>
        <v>8.7097470678081272</v>
      </c>
      <c r="H41" s="32">
        <f t="shared" si="36"/>
        <v>55.497667246423177</v>
      </c>
      <c r="I41" s="54">
        <f t="shared" si="37"/>
        <v>22.075391913371806</v>
      </c>
      <c r="J41" s="45">
        <f t="shared" si="38"/>
        <v>22.044902042811287</v>
      </c>
      <c r="K41" s="306"/>
      <c r="L41" s="36">
        <f t="shared" si="1"/>
        <v>1014.9999999999999</v>
      </c>
      <c r="M41" s="32">
        <f t="shared" si="2"/>
        <v>17.600000000000001</v>
      </c>
      <c r="N41" s="33">
        <f t="shared" si="39"/>
        <v>0.81</v>
      </c>
      <c r="O41" s="35">
        <f t="shared" si="40"/>
        <v>436.57140306371133</v>
      </c>
      <c r="P41" s="53">
        <f t="shared" si="41"/>
        <v>8.764498490580781</v>
      </c>
      <c r="Q41" s="32">
        <f t="shared" si="42"/>
        <v>49.811338724388534</v>
      </c>
      <c r="R41" s="54">
        <f t="shared" si="43"/>
        <v>24.996899559487133</v>
      </c>
      <c r="S41" s="45">
        <f t="shared" si="44"/>
        <v>24.577164651377107</v>
      </c>
      <c r="T41" s="306"/>
      <c r="U41" s="36">
        <f t="shared" si="3"/>
        <v>761.24999999999989</v>
      </c>
      <c r="V41" s="32">
        <f t="shared" si="4"/>
        <v>17.600000000000001</v>
      </c>
      <c r="W41" s="33">
        <f t="shared" si="45"/>
        <v>0.73</v>
      </c>
      <c r="X41" s="35">
        <f t="shared" si="46"/>
        <v>394.16829225453637</v>
      </c>
      <c r="Y41" s="53">
        <f t="shared" si="47"/>
        <v>8.646220881820696</v>
      </c>
      <c r="Z41" s="32">
        <f t="shared" si="48"/>
        <v>45.588505966034674</v>
      </c>
      <c r="AA41" s="54">
        <f t="shared" si="49"/>
        <v>27.613349281459946</v>
      </c>
      <c r="AB41" s="45">
        <f t="shared" si="50"/>
        <v>27.193548996609728</v>
      </c>
      <c r="AC41" s="306"/>
      <c r="AD41" s="36" t="str">
        <f t="shared" si="5"/>
        <v/>
      </c>
      <c r="AE41" s="32" t="str">
        <f t="shared" si="6"/>
        <v/>
      </c>
      <c r="AF41" s="33" t="str">
        <f t="shared" si="51"/>
        <v/>
      </c>
      <c r="AG41" s="35" t="str">
        <f t="shared" si="52"/>
        <v/>
      </c>
      <c r="AH41" s="53" t="str">
        <f t="shared" si="53"/>
        <v/>
      </c>
      <c r="AI41" s="32" t="str">
        <f t="shared" si="54"/>
        <v/>
      </c>
      <c r="AJ41" s="54" t="str">
        <f t="shared" si="55"/>
        <v/>
      </c>
      <c r="AK41" s="45" t="str">
        <f t="shared" si="56"/>
        <v/>
      </c>
      <c r="AL41" s="306"/>
      <c r="AM41" s="36" t="str">
        <f t="shared" si="7"/>
        <v/>
      </c>
      <c r="AN41" s="32" t="str">
        <f t="shared" si="8"/>
        <v/>
      </c>
      <c r="AO41" s="33" t="str">
        <f t="shared" si="57"/>
        <v/>
      </c>
      <c r="AP41" s="35" t="str">
        <f t="shared" si="58"/>
        <v/>
      </c>
      <c r="AQ41" s="53" t="str">
        <f t="shared" si="59"/>
        <v/>
      </c>
      <c r="AR41" s="32" t="str">
        <f t="shared" si="60"/>
        <v/>
      </c>
      <c r="AS41" s="54" t="str">
        <f t="shared" si="61"/>
        <v/>
      </c>
      <c r="AT41" s="45" t="str">
        <f t="shared" si="62"/>
        <v/>
      </c>
      <c r="AU41" s="306"/>
      <c r="AV41" s="36" t="str">
        <f t="shared" si="9"/>
        <v/>
      </c>
      <c r="AW41" s="32" t="str">
        <f t="shared" si="10"/>
        <v/>
      </c>
      <c r="AX41" s="33" t="str">
        <f t="shared" si="63"/>
        <v/>
      </c>
      <c r="AY41" s="35" t="str">
        <f t="shared" si="64"/>
        <v/>
      </c>
      <c r="AZ41" s="53" t="str">
        <f t="shared" si="65"/>
        <v/>
      </c>
      <c r="BA41" s="32" t="str">
        <f t="shared" si="66"/>
        <v/>
      </c>
      <c r="BB41" s="54" t="str">
        <f t="shared" si="67"/>
        <v/>
      </c>
      <c r="BC41" s="45" t="str">
        <f t="shared" si="68"/>
        <v/>
      </c>
      <c r="BD41" s="306"/>
      <c r="BE41" s="36" t="str">
        <f t="shared" si="11"/>
        <v/>
      </c>
      <c r="BF41" s="32" t="str">
        <f t="shared" si="12"/>
        <v/>
      </c>
      <c r="BG41" s="33" t="str">
        <f t="shared" si="69"/>
        <v/>
      </c>
      <c r="BH41" s="35" t="str">
        <f t="shared" si="70"/>
        <v/>
      </c>
      <c r="BI41" s="53" t="str">
        <f t="shared" si="71"/>
        <v/>
      </c>
      <c r="BJ41" s="32" t="str">
        <f t="shared" si="72"/>
        <v/>
      </c>
      <c r="BK41" s="54" t="str">
        <f t="shared" si="73"/>
        <v/>
      </c>
      <c r="BL41" s="45" t="str">
        <f t="shared" si="74"/>
        <v/>
      </c>
      <c r="BM41" s="306"/>
      <c r="BN41" s="36" t="str">
        <f t="shared" si="13"/>
        <v/>
      </c>
      <c r="BO41" s="32" t="str">
        <f t="shared" si="14"/>
        <v/>
      </c>
      <c r="BP41" s="33" t="str">
        <f t="shared" si="75"/>
        <v/>
      </c>
      <c r="BQ41" s="35" t="str">
        <f t="shared" si="76"/>
        <v/>
      </c>
      <c r="BR41" s="53" t="str">
        <f t="shared" si="77"/>
        <v/>
      </c>
      <c r="BS41" s="32" t="str">
        <f t="shared" si="78"/>
        <v/>
      </c>
      <c r="BT41" s="54" t="str">
        <f t="shared" si="79"/>
        <v/>
      </c>
      <c r="BU41" s="45" t="str">
        <f t="shared" si="80"/>
        <v/>
      </c>
      <c r="BV41" s="5">
        <v>42</v>
      </c>
      <c r="BX41" s="80">
        <v>42</v>
      </c>
      <c r="BY41" s="104">
        <f t="shared" ref="BY41:BY72" si="81">IF($B$5&gt;$A41,"",MIN(B41,L41,U41,AD41,AM41,AV41,BE41,BN41))</f>
        <v>761.24999999999989</v>
      </c>
      <c r="BZ41" s="104">
        <f t="shared" ref="BZ41:BZ72" si="82">IF($B$5&gt;$A41,"",1.14831+0.91706*C41+0.01414*(BY41^0.5)*C41/100)</f>
        <v>17.3572294672807</v>
      </c>
      <c r="CA41" s="104">
        <f t="shared" ref="CA41:CA72" si="83">CG41</f>
        <v>28.326438812058964</v>
      </c>
      <c r="CB41" s="105">
        <f t="shared" ref="CB41:CB72" si="84">IF($B$5&gt;$A41,"",MIN(F41,O41,X41,AG41,AP41,AY41,BH41,BQ41))</f>
        <v>394.16829225453637</v>
      </c>
      <c r="CC41" s="106">
        <f t="shared" ref="CC41:CC72" si="85">IF($B$5&gt;$A41,"",MIN(E41,N41,W41,AF41,AO41,AX41,BG41,BP41))</f>
        <v>0.73</v>
      </c>
      <c r="CD41" s="87">
        <f t="shared" ref="CD41:CD72" si="86">IF($B$5&gt;$A41,"",2.35638+0.26154*BZ41+0.26116*(BY41^0.5)*BZ41/100)</f>
        <v>8.1466827908281996</v>
      </c>
      <c r="CE41" s="23">
        <f t="shared" ref="CE41:CE72" si="87">IF($B$5&gt;$A41,"",CB41/CD41)</f>
        <v>48.383900831182949</v>
      </c>
      <c r="CF41" s="24">
        <f t="shared" ref="CF41:CF72" si="88">IF($B$5&gt;$A41,"",200*(CE41/(PI()*BY41))^0.5)</f>
        <v>28.447351968974566</v>
      </c>
      <c r="CG41" s="88">
        <f t="shared" ref="CG41:CG72" si="89">IF($B$5&gt;$A41,"",0.68678+0.97671*CF41+-0.03031*(BY41^0.5)*BZ41/100)</f>
        <v>28.326438812058964</v>
      </c>
      <c r="CH41" s="22"/>
      <c r="CI41" s="80">
        <v>42</v>
      </c>
      <c r="CJ41" s="104">
        <f t="shared" ref="CJ41:CJ72" si="90">IF($B$5&gt;$A41,NA(),BY41)</f>
        <v>761.24999999999989</v>
      </c>
      <c r="CK41" s="104">
        <f t="shared" ref="CK41:CK72" si="91">IF($B$5&gt;$A41,NA(),BZ41)</f>
        <v>17.3572294672807</v>
      </c>
      <c r="CL41" s="104">
        <f t="shared" ref="CL41:CL72" si="92">IF($B$5&gt;$A41,NA(),CA41)</f>
        <v>28.326438812058964</v>
      </c>
      <c r="CM41" s="104">
        <f t="shared" ref="CM41:CM72" si="93">IF($B$5&gt;$A41,NA(),CB41)</f>
        <v>394.16829225453637</v>
      </c>
      <c r="CN41" s="114">
        <f t="shared" ref="CN41:CN72" si="94">IF($B$5&gt;$A41,NA(),CC41)</f>
        <v>0.73</v>
      </c>
      <c r="CO41" s="104">
        <f t="shared" ref="CO41:CO72" si="95">IF($B$5&gt;$A41,NA(),D41)</f>
        <v>1180.0624316589881</v>
      </c>
      <c r="CP41" s="114">
        <f t="shared" ref="CP41:CP72" si="96">IF($B$5&gt;$A41,NA(),J41)</f>
        <v>22.044902042811287</v>
      </c>
      <c r="CQ41"/>
      <c r="CR41"/>
      <c r="CS41"/>
      <c r="CT41"/>
      <c r="CU41"/>
      <c r="CV41"/>
    </row>
    <row r="42" spans="1:100" ht="15" customHeight="1">
      <c r="A42" s="5">
        <v>43</v>
      </c>
      <c r="B42" s="34">
        <f t="shared" si="0"/>
        <v>1450</v>
      </c>
      <c r="C42" s="32">
        <f t="shared" si="31"/>
        <v>17.8</v>
      </c>
      <c r="D42" s="120">
        <f t="shared" si="32"/>
        <v>1175.7767516166298</v>
      </c>
      <c r="E42" s="33">
        <f t="shared" si="33"/>
        <v>0.9</v>
      </c>
      <c r="F42" s="35">
        <f t="shared" si="34"/>
        <v>492.83475542556397</v>
      </c>
      <c r="G42" s="53">
        <f t="shared" si="35"/>
        <v>8.7819444208514028</v>
      </c>
      <c r="H42" s="32">
        <f t="shared" si="36"/>
        <v>56.11909297164329</v>
      </c>
      <c r="I42" s="54">
        <f t="shared" si="37"/>
        <v>22.198640589966761</v>
      </c>
      <c r="J42" s="45">
        <f t="shared" si="38"/>
        <v>22.162971916899959</v>
      </c>
      <c r="K42" s="306"/>
      <c r="L42" s="36">
        <f t="shared" si="1"/>
        <v>1014.9999999999999</v>
      </c>
      <c r="M42" s="32">
        <f t="shared" si="2"/>
        <v>17.8</v>
      </c>
      <c r="N42" s="33">
        <f t="shared" si="39"/>
        <v>0.81</v>
      </c>
      <c r="O42" s="35">
        <f t="shared" si="40"/>
        <v>445.86685313976085</v>
      </c>
      <c r="P42" s="53">
        <f t="shared" si="41"/>
        <v>8.8594785188828364</v>
      </c>
      <c r="Q42" s="32">
        <f t="shared" si="42"/>
        <v>50.326534703984343</v>
      </c>
      <c r="R42" s="54">
        <f t="shared" si="43"/>
        <v>25.125837806211234</v>
      </c>
      <c r="S42" s="45">
        <f t="shared" si="44"/>
        <v>24.703160135001347</v>
      </c>
      <c r="T42" s="306"/>
      <c r="U42" s="36">
        <f t="shared" si="3"/>
        <v>761.24999999999989</v>
      </c>
      <c r="V42" s="32">
        <f t="shared" si="4"/>
        <v>17.8</v>
      </c>
      <c r="W42" s="33">
        <f t="shared" si="45"/>
        <v>0.74</v>
      </c>
      <c r="X42" s="35">
        <f t="shared" si="46"/>
        <v>403.1744742237006</v>
      </c>
      <c r="Y42" s="53">
        <f t="shared" si="47"/>
        <v>8.7398568463868411</v>
      </c>
      <c r="Z42" s="32">
        <f t="shared" si="48"/>
        <v>46.130558121255454</v>
      </c>
      <c r="AA42" s="54">
        <f t="shared" si="49"/>
        <v>27.77702700383136</v>
      </c>
      <c r="AB42" s="45">
        <f t="shared" si="50"/>
        <v>27.354241138365985</v>
      </c>
      <c r="AC42" s="306"/>
      <c r="AD42" s="36" t="str">
        <f t="shared" si="5"/>
        <v/>
      </c>
      <c r="AE42" s="32" t="str">
        <f t="shared" si="6"/>
        <v/>
      </c>
      <c r="AF42" s="33" t="str">
        <f t="shared" si="51"/>
        <v/>
      </c>
      <c r="AG42" s="35" t="str">
        <f t="shared" si="52"/>
        <v/>
      </c>
      <c r="AH42" s="53" t="str">
        <f t="shared" si="53"/>
        <v/>
      </c>
      <c r="AI42" s="32" t="str">
        <f t="shared" si="54"/>
        <v/>
      </c>
      <c r="AJ42" s="54" t="str">
        <f t="shared" si="55"/>
        <v/>
      </c>
      <c r="AK42" s="45" t="str">
        <f t="shared" si="56"/>
        <v/>
      </c>
      <c r="AL42" s="306"/>
      <c r="AM42" s="36" t="str">
        <f t="shared" si="7"/>
        <v/>
      </c>
      <c r="AN42" s="32" t="str">
        <f t="shared" si="8"/>
        <v/>
      </c>
      <c r="AO42" s="33" t="str">
        <f t="shared" si="57"/>
        <v/>
      </c>
      <c r="AP42" s="35" t="str">
        <f t="shared" si="58"/>
        <v/>
      </c>
      <c r="AQ42" s="53" t="str">
        <f t="shared" si="59"/>
        <v/>
      </c>
      <c r="AR42" s="32" t="str">
        <f t="shared" si="60"/>
        <v/>
      </c>
      <c r="AS42" s="54" t="str">
        <f t="shared" si="61"/>
        <v/>
      </c>
      <c r="AT42" s="45" t="str">
        <f t="shared" si="62"/>
        <v/>
      </c>
      <c r="AU42" s="306"/>
      <c r="AV42" s="36" t="str">
        <f t="shared" si="9"/>
        <v/>
      </c>
      <c r="AW42" s="32" t="str">
        <f t="shared" si="10"/>
        <v/>
      </c>
      <c r="AX42" s="33" t="str">
        <f t="shared" si="63"/>
        <v/>
      </c>
      <c r="AY42" s="35" t="str">
        <f t="shared" si="64"/>
        <v/>
      </c>
      <c r="AZ42" s="53" t="str">
        <f t="shared" si="65"/>
        <v/>
      </c>
      <c r="BA42" s="32" t="str">
        <f t="shared" si="66"/>
        <v/>
      </c>
      <c r="BB42" s="54" t="str">
        <f t="shared" si="67"/>
        <v/>
      </c>
      <c r="BC42" s="45" t="str">
        <f t="shared" si="68"/>
        <v/>
      </c>
      <c r="BD42" s="306"/>
      <c r="BE42" s="36" t="str">
        <f t="shared" si="11"/>
        <v/>
      </c>
      <c r="BF42" s="32" t="str">
        <f t="shared" si="12"/>
        <v/>
      </c>
      <c r="BG42" s="33" t="str">
        <f t="shared" si="69"/>
        <v/>
      </c>
      <c r="BH42" s="35" t="str">
        <f t="shared" si="70"/>
        <v/>
      </c>
      <c r="BI42" s="53" t="str">
        <f t="shared" si="71"/>
        <v/>
      </c>
      <c r="BJ42" s="32" t="str">
        <f t="shared" si="72"/>
        <v/>
      </c>
      <c r="BK42" s="54" t="str">
        <f t="shared" si="73"/>
        <v/>
      </c>
      <c r="BL42" s="45" t="str">
        <f t="shared" si="74"/>
        <v/>
      </c>
      <c r="BM42" s="306"/>
      <c r="BN42" s="36" t="str">
        <f t="shared" si="13"/>
        <v/>
      </c>
      <c r="BO42" s="32" t="str">
        <f t="shared" si="14"/>
        <v/>
      </c>
      <c r="BP42" s="33" t="str">
        <f t="shared" si="75"/>
        <v/>
      </c>
      <c r="BQ42" s="35" t="str">
        <f t="shared" si="76"/>
        <v/>
      </c>
      <c r="BR42" s="53" t="str">
        <f t="shared" si="77"/>
        <v/>
      </c>
      <c r="BS42" s="32" t="str">
        <f t="shared" si="78"/>
        <v/>
      </c>
      <c r="BT42" s="54" t="str">
        <f t="shared" si="79"/>
        <v/>
      </c>
      <c r="BU42" s="45" t="str">
        <f t="shared" si="80"/>
        <v/>
      </c>
      <c r="BV42" s="5">
        <v>43</v>
      </c>
      <c r="BX42" s="80">
        <v>43</v>
      </c>
      <c r="BY42" s="104">
        <f t="shared" si="81"/>
        <v>761.24999999999989</v>
      </c>
      <c r="BZ42" s="104">
        <f t="shared" si="82"/>
        <v>17.541421733954348</v>
      </c>
      <c r="CA42" s="104">
        <f t="shared" si="83"/>
        <v>28.535150228383312</v>
      </c>
      <c r="CB42" s="105">
        <f t="shared" si="84"/>
        <v>403.1744742237006</v>
      </c>
      <c r="CC42" s="106">
        <f t="shared" si="85"/>
        <v>0.74</v>
      </c>
      <c r="CD42" s="87">
        <f t="shared" si="86"/>
        <v>8.2081285992033113</v>
      </c>
      <c r="CE42" s="23">
        <f t="shared" si="87"/>
        <v>49.118927579038306</v>
      </c>
      <c r="CF42" s="24">
        <f t="shared" si="88"/>
        <v>28.662617269716812</v>
      </c>
      <c r="CG42" s="88">
        <f t="shared" si="89"/>
        <v>28.535150228383312</v>
      </c>
      <c r="CH42" s="22"/>
      <c r="CI42" s="80">
        <v>43</v>
      </c>
      <c r="CJ42" s="104">
        <f t="shared" si="90"/>
        <v>761.24999999999989</v>
      </c>
      <c r="CK42" s="104">
        <f t="shared" si="91"/>
        <v>17.541421733954348</v>
      </c>
      <c r="CL42" s="104">
        <f t="shared" si="92"/>
        <v>28.535150228383312</v>
      </c>
      <c r="CM42" s="104">
        <f t="shared" si="93"/>
        <v>403.1744742237006</v>
      </c>
      <c r="CN42" s="114">
        <f t="shared" si="94"/>
        <v>0.74</v>
      </c>
      <c r="CO42" s="104">
        <f t="shared" si="95"/>
        <v>1175.7767516166298</v>
      </c>
      <c r="CP42" s="114">
        <f t="shared" si="96"/>
        <v>22.162971916899959</v>
      </c>
      <c r="CQ42"/>
      <c r="CR42"/>
      <c r="CS42"/>
      <c r="CT42"/>
      <c r="CU42"/>
      <c r="CV42"/>
    </row>
    <row r="43" spans="1:100" ht="15" customHeight="1">
      <c r="A43" s="5">
        <v>44</v>
      </c>
      <c r="B43" s="34">
        <f t="shared" si="0"/>
        <v>1450</v>
      </c>
      <c r="C43" s="32">
        <f t="shared" si="31"/>
        <v>18.100000000000001</v>
      </c>
      <c r="D43" s="120">
        <f t="shared" si="32"/>
        <v>1169.3837818236732</v>
      </c>
      <c r="E43" s="33">
        <f t="shared" si="33"/>
        <v>0.91</v>
      </c>
      <c r="F43" s="35">
        <f t="shared" si="34"/>
        <v>507.08133619229829</v>
      </c>
      <c r="G43" s="53">
        <f t="shared" si="35"/>
        <v>8.8902404504163144</v>
      </c>
      <c r="H43" s="32">
        <f t="shared" si="36"/>
        <v>57.037977658810405</v>
      </c>
      <c r="I43" s="54">
        <f t="shared" si="37"/>
        <v>22.379641103238907</v>
      </c>
      <c r="J43" s="45">
        <f t="shared" si="38"/>
        <v>22.336294416975417</v>
      </c>
      <c r="K43" s="306"/>
      <c r="L43" s="36">
        <f t="shared" si="1"/>
        <v>1014.9999999999999</v>
      </c>
      <c r="M43" s="32">
        <f t="shared" si="2"/>
        <v>18.100000000000001</v>
      </c>
      <c r="N43" s="33">
        <f t="shared" si="39"/>
        <v>0.82</v>
      </c>
      <c r="O43" s="35">
        <f t="shared" si="40"/>
        <v>459.88160318223788</v>
      </c>
      <c r="P43" s="53">
        <f t="shared" si="41"/>
        <v>9.0019485613359187</v>
      </c>
      <c r="Q43" s="32">
        <f t="shared" si="42"/>
        <v>51.086895248153908</v>
      </c>
      <c r="R43" s="54">
        <f t="shared" si="43"/>
        <v>25.314933626404891</v>
      </c>
      <c r="S43" s="45">
        <f t="shared" si="44"/>
        <v>24.887878040498968</v>
      </c>
      <c r="T43" s="306"/>
      <c r="U43" s="36">
        <f t="shared" si="3"/>
        <v>761.24999999999989</v>
      </c>
      <c r="V43" s="32">
        <f t="shared" si="4"/>
        <v>18.100000000000001</v>
      </c>
      <c r="W43" s="33">
        <f t="shared" si="45"/>
        <v>0.75</v>
      </c>
      <c r="X43" s="35">
        <f t="shared" si="46"/>
        <v>416.77704502860195</v>
      </c>
      <c r="Y43" s="53">
        <f t="shared" si="47"/>
        <v>8.8803107932360579</v>
      </c>
      <c r="Z43" s="32">
        <f t="shared" si="48"/>
        <v>46.932709308558444</v>
      </c>
      <c r="AA43" s="54">
        <f t="shared" si="49"/>
        <v>28.017489595976407</v>
      </c>
      <c r="AB43" s="45">
        <f t="shared" si="50"/>
        <v>27.590267828278137</v>
      </c>
      <c r="AC43" s="306"/>
      <c r="AD43" s="36" t="str">
        <f t="shared" si="5"/>
        <v/>
      </c>
      <c r="AE43" s="32" t="str">
        <f t="shared" si="6"/>
        <v/>
      </c>
      <c r="AF43" s="33" t="str">
        <f t="shared" si="51"/>
        <v/>
      </c>
      <c r="AG43" s="35" t="str">
        <f t="shared" si="52"/>
        <v/>
      </c>
      <c r="AH43" s="53" t="str">
        <f t="shared" si="53"/>
        <v/>
      </c>
      <c r="AI43" s="32" t="str">
        <f t="shared" si="54"/>
        <v/>
      </c>
      <c r="AJ43" s="54" t="str">
        <f t="shared" si="55"/>
        <v/>
      </c>
      <c r="AK43" s="45" t="str">
        <f t="shared" si="56"/>
        <v/>
      </c>
      <c r="AL43" s="306"/>
      <c r="AM43" s="36" t="str">
        <f t="shared" si="7"/>
        <v/>
      </c>
      <c r="AN43" s="32" t="str">
        <f t="shared" si="8"/>
        <v/>
      </c>
      <c r="AO43" s="33" t="str">
        <f t="shared" si="57"/>
        <v/>
      </c>
      <c r="AP43" s="35" t="str">
        <f t="shared" si="58"/>
        <v/>
      </c>
      <c r="AQ43" s="53" t="str">
        <f t="shared" si="59"/>
        <v/>
      </c>
      <c r="AR43" s="32" t="str">
        <f t="shared" si="60"/>
        <v/>
      </c>
      <c r="AS43" s="54" t="str">
        <f t="shared" si="61"/>
        <v/>
      </c>
      <c r="AT43" s="45" t="str">
        <f t="shared" si="62"/>
        <v/>
      </c>
      <c r="AU43" s="306"/>
      <c r="AV43" s="36" t="str">
        <f t="shared" si="9"/>
        <v/>
      </c>
      <c r="AW43" s="32" t="str">
        <f t="shared" si="10"/>
        <v/>
      </c>
      <c r="AX43" s="33" t="str">
        <f t="shared" si="63"/>
        <v/>
      </c>
      <c r="AY43" s="35" t="str">
        <f t="shared" si="64"/>
        <v/>
      </c>
      <c r="AZ43" s="53" t="str">
        <f t="shared" si="65"/>
        <v/>
      </c>
      <c r="BA43" s="32" t="str">
        <f t="shared" si="66"/>
        <v/>
      </c>
      <c r="BB43" s="54" t="str">
        <f t="shared" si="67"/>
        <v/>
      </c>
      <c r="BC43" s="45" t="str">
        <f t="shared" si="68"/>
        <v/>
      </c>
      <c r="BD43" s="306"/>
      <c r="BE43" s="36" t="str">
        <f t="shared" si="11"/>
        <v/>
      </c>
      <c r="BF43" s="32" t="str">
        <f t="shared" si="12"/>
        <v/>
      </c>
      <c r="BG43" s="33" t="str">
        <f t="shared" si="69"/>
        <v/>
      </c>
      <c r="BH43" s="35" t="str">
        <f t="shared" si="70"/>
        <v/>
      </c>
      <c r="BI43" s="53" t="str">
        <f t="shared" si="71"/>
        <v/>
      </c>
      <c r="BJ43" s="32" t="str">
        <f t="shared" si="72"/>
        <v/>
      </c>
      <c r="BK43" s="54" t="str">
        <f t="shared" si="73"/>
        <v/>
      </c>
      <c r="BL43" s="45" t="str">
        <f t="shared" si="74"/>
        <v/>
      </c>
      <c r="BM43" s="306"/>
      <c r="BN43" s="36" t="str">
        <f t="shared" si="13"/>
        <v/>
      </c>
      <c r="BO43" s="32" t="str">
        <f t="shared" si="14"/>
        <v/>
      </c>
      <c r="BP43" s="33" t="str">
        <f t="shared" si="75"/>
        <v/>
      </c>
      <c r="BQ43" s="35" t="str">
        <f t="shared" si="76"/>
        <v/>
      </c>
      <c r="BR43" s="53" t="str">
        <f t="shared" si="77"/>
        <v/>
      </c>
      <c r="BS43" s="32" t="str">
        <f t="shared" si="78"/>
        <v/>
      </c>
      <c r="BT43" s="54" t="str">
        <f t="shared" si="79"/>
        <v/>
      </c>
      <c r="BU43" s="45" t="str">
        <f t="shared" si="80"/>
        <v/>
      </c>
      <c r="BV43" s="5">
        <v>44</v>
      </c>
      <c r="BX43" s="80">
        <v>44</v>
      </c>
      <c r="BY43" s="104">
        <f t="shared" si="81"/>
        <v>761.24999999999989</v>
      </c>
      <c r="BZ43" s="104">
        <f t="shared" si="82"/>
        <v>17.817710133964813</v>
      </c>
      <c r="CA43" s="104">
        <f t="shared" si="83"/>
        <v>28.842706523529255</v>
      </c>
      <c r="CB43" s="105">
        <f t="shared" si="84"/>
        <v>416.77704502860195</v>
      </c>
      <c r="CC43" s="106">
        <f t="shared" si="85"/>
        <v>0.75</v>
      </c>
      <c r="CD43" s="87">
        <f t="shared" si="86"/>
        <v>8.3002973117659788</v>
      </c>
      <c r="CE43" s="23">
        <f t="shared" si="87"/>
        <v>50.212303171093048</v>
      </c>
      <c r="CF43" s="24">
        <f t="shared" si="88"/>
        <v>28.979872983788912</v>
      </c>
      <c r="CG43" s="88">
        <f t="shared" si="89"/>
        <v>28.842706523529255</v>
      </c>
      <c r="CH43" s="22"/>
      <c r="CI43" s="80">
        <v>44</v>
      </c>
      <c r="CJ43" s="104">
        <f t="shared" si="90"/>
        <v>761.24999999999989</v>
      </c>
      <c r="CK43" s="104">
        <f t="shared" si="91"/>
        <v>17.817710133964813</v>
      </c>
      <c r="CL43" s="104">
        <f t="shared" si="92"/>
        <v>28.842706523529255</v>
      </c>
      <c r="CM43" s="104">
        <f t="shared" si="93"/>
        <v>416.77704502860195</v>
      </c>
      <c r="CN43" s="114">
        <f t="shared" si="94"/>
        <v>0.75</v>
      </c>
      <c r="CO43" s="104">
        <f t="shared" si="95"/>
        <v>1169.3837818236732</v>
      </c>
      <c r="CP43" s="114">
        <f t="shared" si="96"/>
        <v>22.336294416975417</v>
      </c>
      <c r="CQ43"/>
      <c r="CR43"/>
      <c r="CS43"/>
      <c r="CT43"/>
      <c r="CU43"/>
      <c r="CV43"/>
    </row>
    <row r="44" spans="1:100" ht="15" customHeight="1">
      <c r="A44" s="5">
        <v>45</v>
      </c>
      <c r="B44" s="34">
        <f t="shared" si="0"/>
        <v>1450</v>
      </c>
      <c r="C44" s="32">
        <f t="shared" si="31"/>
        <v>18.3</v>
      </c>
      <c r="D44" s="120">
        <f t="shared" si="32"/>
        <v>1165.1459186001102</v>
      </c>
      <c r="E44" s="33">
        <f t="shared" si="33"/>
        <v>0.91</v>
      </c>
      <c r="F44" s="35">
        <f t="shared" si="34"/>
        <v>516.6114805349514</v>
      </c>
      <c r="G44" s="53">
        <f t="shared" si="35"/>
        <v>8.9624378034595882</v>
      </c>
      <c r="H44" s="32">
        <f t="shared" si="36"/>
        <v>57.64184833009768</v>
      </c>
      <c r="I44" s="54">
        <f t="shared" si="37"/>
        <v>22.497797704558103</v>
      </c>
      <c r="J44" s="45">
        <f t="shared" si="38"/>
        <v>22.449390810221498</v>
      </c>
      <c r="K44" s="306"/>
      <c r="L44" s="36">
        <f t="shared" si="1"/>
        <v>1014.9999999999999</v>
      </c>
      <c r="M44" s="32">
        <f t="shared" si="2"/>
        <v>18.3</v>
      </c>
      <c r="N44" s="33">
        <f t="shared" si="39"/>
        <v>0.83</v>
      </c>
      <c r="O44" s="35">
        <f t="shared" si="40"/>
        <v>469.27078370061759</v>
      </c>
      <c r="P44" s="53">
        <f t="shared" si="41"/>
        <v>9.0969285896379724</v>
      </c>
      <c r="Q44" s="32">
        <f t="shared" si="42"/>
        <v>51.585629047934852</v>
      </c>
      <c r="R44" s="54">
        <f t="shared" si="43"/>
        <v>25.438201528094247</v>
      </c>
      <c r="S44" s="45">
        <f t="shared" si="44"/>
        <v>25.008250826997799</v>
      </c>
      <c r="T44" s="306"/>
      <c r="U44" s="36">
        <f t="shared" si="3"/>
        <v>761.24999999999989</v>
      </c>
      <c r="V44" s="32">
        <f t="shared" si="4"/>
        <v>18.3</v>
      </c>
      <c r="W44" s="33">
        <f t="shared" si="45"/>
        <v>0.75</v>
      </c>
      <c r="X44" s="35">
        <f t="shared" si="46"/>
        <v>425.90557792285483</v>
      </c>
      <c r="Y44" s="53">
        <f t="shared" si="47"/>
        <v>8.973946757802203</v>
      </c>
      <c r="Z44" s="32">
        <f t="shared" si="48"/>
        <v>47.460230088011215</v>
      </c>
      <c r="AA44" s="54">
        <f t="shared" si="49"/>
        <v>28.174507046164809</v>
      </c>
      <c r="AB44" s="45">
        <f t="shared" si="50"/>
        <v>27.744355664118533</v>
      </c>
      <c r="AC44" s="306"/>
      <c r="AD44" s="36" t="str">
        <f t="shared" si="5"/>
        <v/>
      </c>
      <c r="AE44" s="32" t="str">
        <f t="shared" si="6"/>
        <v/>
      </c>
      <c r="AF44" s="33" t="str">
        <f t="shared" si="51"/>
        <v/>
      </c>
      <c r="AG44" s="35" t="str">
        <f t="shared" si="52"/>
        <v/>
      </c>
      <c r="AH44" s="53" t="str">
        <f t="shared" si="53"/>
        <v/>
      </c>
      <c r="AI44" s="32" t="str">
        <f t="shared" si="54"/>
        <v/>
      </c>
      <c r="AJ44" s="54" t="str">
        <f t="shared" si="55"/>
        <v/>
      </c>
      <c r="AK44" s="45" t="str">
        <f t="shared" si="56"/>
        <v/>
      </c>
      <c r="AL44" s="306"/>
      <c r="AM44" s="36" t="str">
        <f t="shared" si="7"/>
        <v/>
      </c>
      <c r="AN44" s="32" t="str">
        <f t="shared" si="8"/>
        <v/>
      </c>
      <c r="AO44" s="33" t="str">
        <f t="shared" si="57"/>
        <v/>
      </c>
      <c r="AP44" s="35" t="str">
        <f t="shared" si="58"/>
        <v/>
      </c>
      <c r="AQ44" s="53" t="str">
        <f t="shared" si="59"/>
        <v/>
      </c>
      <c r="AR44" s="32" t="str">
        <f t="shared" si="60"/>
        <v/>
      </c>
      <c r="AS44" s="54" t="str">
        <f t="shared" si="61"/>
        <v/>
      </c>
      <c r="AT44" s="45" t="str">
        <f t="shared" si="62"/>
        <v/>
      </c>
      <c r="AU44" s="306"/>
      <c r="AV44" s="36" t="str">
        <f t="shared" si="9"/>
        <v/>
      </c>
      <c r="AW44" s="32" t="str">
        <f t="shared" si="10"/>
        <v/>
      </c>
      <c r="AX44" s="33" t="str">
        <f t="shared" si="63"/>
        <v/>
      </c>
      <c r="AY44" s="35" t="str">
        <f t="shared" si="64"/>
        <v/>
      </c>
      <c r="AZ44" s="53" t="str">
        <f t="shared" si="65"/>
        <v/>
      </c>
      <c r="BA44" s="32" t="str">
        <f t="shared" si="66"/>
        <v/>
      </c>
      <c r="BB44" s="54" t="str">
        <f t="shared" si="67"/>
        <v/>
      </c>
      <c r="BC44" s="45" t="str">
        <f t="shared" si="68"/>
        <v/>
      </c>
      <c r="BD44" s="306"/>
      <c r="BE44" s="36" t="str">
        <f t="shared" si="11"/>
        <v/>
      </c>
      <c r="BF44" s="32" t="str">
        <f t="shared" si="12"/>
        <v/>
      </c>
      <c r="BG44" s="33" t="str">
        <f t="shared" si="69"/>
        <v/>
      </c>
      <c r="BH44" s="35" t="str">
        <f t="shared" si="70"/>
        <v/>
      </c>
      <c r="BI44" s="53" t="str">
        <f t="shared" si="71"/>
        <v/>
      </c>
      <c r="BJ44" s="32" t="str">
        <f t="shared" si="72"/>
        <v/>
      </c>
      <c r="BK44" s="54" t="str">
        <f t="shared" si="73"/>
        <v/>
      </c>
      <c r="BL44" s="45" t="str">
        <f t="shared" si="74"/>
        <v/>
      </c>
      <c r="BM44" s="306"/>
      <c r="BN44" s="36" t="str">
        <f t="shared" si="13"/>
        <v/>
      </c>
      <c r="BO44" s="32" t="str">
        <f t="shared" si="14"/>
        <v/>
      </c>
      <c r="BP44" s="33" t="str">
        <f t="shared" si="75"/>
        <v/>
      </c>
      <c r="BQ44" s="35" t="str">
        <f t="shared" si="76"/>
        <v/>
      </c>
      <c r="BR44" s="53" t="str">
        <f t="shared" si="77"/>
        <v/>
      </c>
      <c r="BS44" s="32" t="str">
        <f t="shared" si="78"/>
        <v/>
      </c>
      <c r="BT44" s="54" t="str">
        <f t="shared" si="79"/>
        <v/>
      </c>
      <c r="BU44" s="45" t="str">
        <f t="shared" si="80"/>
        <v/>
      </c>
      <c r="BV44" s="5">
        <v>45</v>
      </c>
      <c r="BX44" s="80">
        <v>45</v>
      </c>
      <c r="BY44" s="104">
        <f t="shared" si="81"/>
        <v>761.24999999999989</v>
      </c>
      <c r="BZ44" s="104">
        <f t="shared" si="82"/>
        <v>18.001902400638457</v>
      </c>
      <c r="CA44" s="104">
        <f t="shared" si="83"/>
        <v>29.044138838454433</v>
      </c>
      <c r="CB44" s="105">
        <f t="shared" si="84"/>
        <v>425.90557792285483</v>
      </c>
      <c r="CC44" s="106">
        <f t="shared" si="85"/>
        <v>0.75</v>
      </c>
      <c r="CD44" s="87">
        <f t="shared" si="86"/>
        <v>8.3617431201410906</v>
      </c>
      <c r="CE44" s="23">
        <f t="shared" si="87"/>
        <v>50.935022973495556</v>
      </c>
      <c r="CF44" s="24">
        <f t="shared" si="88"/>
        <v>29.187685610350318</v>
      </c>
      <c r="CG44" s="88">
        <f t="shared" si="89"/>
        <v>29.044138838454433</v>
      </c>
      <c r="CH44" s="22"/>
      <c r="CI44" s="80">
        <v>45</v>
      </c>
      <c r="CJ44" s="104">
        <f t="shared" si="90"/>
        <v>761.24999999999989</v>
      </c>
      <c r="CK44" s="104">
        <f t="shared" si="91"/>
        <v>18.001902400638457</v>
      </c>
      <c r="CL44" s="104">
        <f t="shared" si="92"/>
        <v>29.044138838454433</v>
      </c>
      <c r="CM44" s="104">
        <f t="shared" si="93"/>
        <v>425.90557792285483</v>
      </c>
      <c r="CN44" s="114">
        <f t="shared" si="94"/>
        <v>0.75</v>
      </c>
      <c r="CO44" s="104">
        <f t="shared" si="95"/>
        <v>1165.1459186001102</v>
      </c>
      <c r="CP44" s="114">
        <f t="shared" si="96"/>
        <v>22.449390810221498</v>
      </c>
      <c r="CQ44"/>
      <c r="CR44"/>
      <c r="CS44"/>
      <c r="CT44"/>
      <c r="CU44"/>
      <c r="CV44"/>
    </row>
    <row r="45" spans="1:100" ht="15" customHeight="1">
      <c r="A45" s="5">
        <v>46</v>
      </c>
      <c r="B45" s="34">
        <f t="shared" si="0"/>
        <v>1450</v>
      </c>
      <c r="C45" s="32">
        <f t="shared" si="31"/>
        <v>18.5</v>
      </c>
      <c r="D45" s="120">
        <f t="shared" si="32"/>
        <v>1160.9276462918122</v>
      </c>
      <c r="E45" s="33">
        <f t="shared" si="33"/>
        <v>0.92</v>
      </c>
      <c r="F45" s="35">
        <f t="shared" si="34"/>
        <v>526.16666481767675</v>
      </c>
      <c r="G45" s="53">
        <f t="shared" si="35"/>
        <v>9.034635156502862</v>
      </c>
      <c r="H45" s="32">
        <f t="shared" si="36"/>
        <v>58.238839278303075</v>
      </c>
      <c r="I45" s="54">
        <f t="shared" si="37"/>
        <v>22.614001340123551</v>
      </c>
      <c r="J45" s="45">
        <f t="shared" si="38"/>
        <v>22.560579722286242</v>
      </c>
      <c r="K45" s="306"/>
      <c r="L45" s="36">
        <f t="shared" si="1"/>
        <v>1014.9999999999999</v>
      </c>
      <c r="M45" s="32">
        <f t="shared" si="2"/>
        <v>18.5</v>
      </c>
      <c r="N45" s="33">
        <f t="shared" si="39"/>
        <v>0.83</v>
      </c>
      <c r="O45" s="35">
        <f t="shared" si="40"/>
        <v>478.69547113396703</v>
      </c>
      <c r="P45" s="53">
        <f t="shared" si="41"/>
        <v>9.191908617940026</v>
      </c>
      <c r="Q45" s="32">
        <f t="shared" si="42"/>
        <v>52.077918855686598</v>
      </c>
      <c r="R45" s="54">
        <f t="shared" si="43"/>
        <v>25.55929370166114</v>
      </c>
      <c r="S45" s="45">
        <f t="shared" si="44"/>
        <v>25.126466168017579</v>
      </c>
      <c r="T45" s="306"/>
      <c r="U45" s="36">
        <f t="shared" si="3"/>
        <v>761.24999999999989</v>
      </c>
      <c r="V45" s="32">
        <f t="shared" si="4"/>
        <v>18.5</v>
      </c>
      <c r="W45" s="33">
        <f t="shared" si="45"/>
        <v>0.76</v>
      </c>
      <c r="X45" s="35">
        <f t="shared" si="46"/>
        <v>435.0806512882906</v>
      </c>
      <c r="Y45" s="53">
        <f t="shared" si="47"/>
        <v>9.0675827223683445</v>
      </c>
      <c r="Z45" s="32">
        <f t="shared" si="48"/>
        <v>47.981988652280279</v>
      </c>
      <c r="AA45" s="54">
        <f t="shared" si="49"/>
        <v>28.328953291222231</v>
      </c>
      <c r="AB45" s="45">
        <f t="shared" si="50"/>
        <v>27.895893900664664</v>
      </c>
      <c r="AC45" s="306"/>
      <c r="AD45" s="36" t="str">
        <f t="shared" si="5"/>
        <v/>
      </c>
      <c r="AE45" s="32" t="str">
        <f t="shared" si="6"/>
        <v/>
      </c>
      <c r="AF45" s="33" t="str">
        <f t="shared" si="51"/>
        <v/>
      </c>
      <c r="AG45" s="35" t="str">
        <f t="shared" si="52"/>
        <v/>
      </c>
      <c r="AH45" s="53" t="str">
        <f t="shared" si="53"/>
        <v/>
      </c>
      <c r="AI45" s="32" t="str">
        <f t="shared" si="54"/>
        <v/>
      </c>
      <c r="AJ45" s="54" t="str">
        <f t="shared" si="55"/>
        <v/>
      </c>
      <c r="AK45" s="45" t="str">
        <f t="shared" si="56"/>
        <v/>
      </c>
      <c r="AL45" s="306"/>
      <c r="AM45" s="36" t="str">
        <f t="shared" si="7"/>
        <v/>
      </c>
      <c r="AN45" s="32" t="str">
        <f t="shared" si="8"/>
        <v/>
      </c>
      <c r="AO45" s="33" t="str">
        <f t="shared" si="57"/>
        <v/>
      </c>
      <c r="AP45" s="35" t="str">
        <f t="shared" si="58"/>
        <v/>
      </c>
      <c r="AQ45" s="53" t="str">
        <f t="shared" si="59"/>
        <v/>
      </c>
      <c r="AR45" s="32" t="str">
        <f t="shared" si="60"/>
        <v/>
      </c>
      <c r="AS45" s="54" t="str">
        <f t="shared" si="61"/>
        <v/>
      </c>
      <c r="AT45" s="45" t="str">
        <f t="shared" si="62"/>
        <v/>
      </c>
      <c r="AU45" s="306"/>
      <c r="AV45" s="36" t="str">
        <f t="shared" si="9"/>
        <v/>
      </c>
      <c r="AW45" s="32" t="str">
        <f t="shared" si="10"/>
        <v/>
      </c>
      <c r="AX45" s="33" t="str">
        <f t="shared" si="63"/>
        <v/>
      </c>
      <c r="AY45" s="35" t="str">
        <f t="shared" si="64"/>
        <v/>
      </c>
      <c r="AZ45" s="53" t="str">
        <f t="shared" si="65"/>
        <v/>
      </c>
      <c r="BA45" s="32" t="str">
        <f t="shared" si="66"/>
        <v/>
      </c>
      <c r="BB45" s="54" t="str">
        <f t="shared" si="67"/>
        <v/>
      </c>
      <c r="BC45" s="45" t="str">
        <f t="shared" si="68"/>
        <v/>
      </c>
      <c r="BD45" s="306"/>
      <c r="BE45" s="36" t="str">
        <f t="shared" si="11"/>
        <v/>
      </c>
      <c r="BF45" s="32" t="str">
        <f t="shared" si="12"/>
        <v/>
      </c>
      <c r="BG45" s="33" t="str">
        <f t="shared" si="69"/>
        <v/>
      </c>
      <c r="BH45" s="35" t="str">
        <f t="shared" si="70"/>
        <v/>
      </c>
      <c r="BI45" s="53" t="str">
        <f t="shared" si="71"/>
        <v/>
      </c>
      <c r="BJ45" s="32" t="str">
        <f t="shared" si="72"/>
        <v/>
      </c>
      <c r="BK45" s="54" t="str">
        <f t="shared" si="73"/>
        <v/>
      </c>
      <c r="BL45" s="45" t="str">
        <f t="shared" si="74"/>
        <v/>
      </c>
      <c r="BM45" s="306"/>
      <c r="BN45" s="36" t="str">
        <f t="shared" si="13"/>
        <v/>
      </c>
      <c r="BO45" s="32" t="str">
        <f t="shared" si="14"/>
        <v/>
      </c>
      <c r="BP45" s="33" t="str">
        <f t="shared" si="75"/>
        <v/>
      </c>
      <c r="BQ45" s="35" t="str">
        <f t="shared" si="76"/>
        <v/>
      </c>
      <c r="BR45" s="53" t="str">
        <f t="shared" si="77"/>
        <v/>
      </c>
      <c r="BS45" s="32" t="str">
        <f t="shared" si="78"/>
        <v/>
      </c>
      <c r="BT45" s="54" t="str">
        <f t="shared" si="79"/>
        <v/>
      </c>
      <c r="BU45" s="45" t="str">
        <f t="shared" si="80"/>
        <v/>
      </c>
      <c r="BV45" s="5">
        <v>46</v>
      </c>
      <c r="BX45" s="80">
        <v>46</v>
      </c>
      <c r="BY45" s="104">
        <f t="shared" si="81"/>
        <v>761.24999999999989</v>
      </c>
      <c r="BZ45" s="104">
        <f t="shared" si="82"/>
        <v>18.186094667312098</v>
      </c>
      <c r="CA45" s="104">
        <f t="shared" si="83"/>
        <v>29.242741482412494</v>
      </c>
      <c r="CB45" s="105">
        <f t="shared" si="84"/>
        <v>435.0806512882906</v>
      </c>
      <c r="CC45" s="106">
        <f t="shared" si="85"/>
        <v>0.76</v>
      </c>
      <c r="CD45" s="87">
        <f t="shared" si="86"/>
        <v>8.4231889285162023</v>
      </c>
      <c r="CE45" s="23">
        <f t="shared" si="87"/>
        <v>51.652723805749041</v>
      </c>
      <c r="CF45" s="24">
        <f t="shared" si="88"/>
        <v>29.392601091426247</v>
      </c>
      <c r="CG45" s="88">
        <f t="shared" si="89"/>
        <v>29.242741482412494</v>
      </c>
      <c r="CH45" s="22"/>
      <c r="CI45" s="80">
        <v>46</v>
      </c>
      <c r="CJ45" s="104">
        <f t="shared" si="90"/>
        <v>761.24999999999989</v>
      </c>
      <c r="CK45" s="104">
        <f t="shared" si="91"/>
        <v>18.186094667312098</v>
      </c>
      <c r="CL45" s="104">
        <f t="shared" si="92"/>
        <v>29.242741482412494</v>
      </c>
      <c r="CM45" s="104">
        <f t="shared" si="93"/>
        <v>435.0806512882906</v>
      </c>
      <c r="CN45" s="114">
        <f t="shared" si="94"/>
        <v>0.76</v>
      </c>
      <c r="CO45" s="104">
        <f t="shared" si="95"/>
        <v>1160.9276462918122</v>
      </c>
      <c r="CP45" s="114">
        <f t="shared" si="96"/>
        <v>22.560579722286242</v>
      </c>
      <c r="CQ45"/>
      <c r="CR45"/>
      <c r="CS45"/>
      <c r="CT45"/>
      <c r="CU45"/>
      <c r="CV45"/>
    </row>
    <row r="46" spans="1:100" ht="15" customHeight="1">
      <c r="A46" s="5">
        <v>47</v>
      </c>
      <c r="B46" s="34">
        <f t="shared" si="0"/>
        <v>1450</v>
      </c>
      <c r="C46" s="32">
        <f t="shared" si="31"/>
        <v>18.7</v>
      </c>
      <c r="D46" s="120">
        <f t="shared" si="32"/>
        <v>1156.7291914724906</v>
      </c>
      <c r="E46" s="33">
        <f t="shared" si="33"/>
        <v>0.92</v>
      </c>
      <c r="F46" s="35">
        <f t="shared" si="34"/>
        <v>535.74615864505938</v>
      </c>
      <c r="G46" s="53">
        <f t="shared" si="35"/>
        <v>9.1068325095461358</v>
      </c>
      <c r="H46" s="32">
        <f t="shared" si="36"/>
        <v>58.829033924086055</v>
      </c>
      <c r="I46" s="54">
        <f t="shared" si="37"/>
        <v>22.728298079511422</v>
      </c>
      <c r="J46" s="45">
        <f t="shared" si="38"/>
        <v>22.66990614978538</v>
      </c>
      <c r="K46" s="306"/>
      <c r="L46" s="36">
        <f t="shared" si="1"/>
        <v>1014.9999999999999</v>
      </c>
      <c r="M46" s="32">
        <f t="shared" si="2"/>
        <v>18.7</v>
      </c>
      <c r="N46" s="33">
        <f t="shared" si="39"/>
        <v>0.84</v>
      </c>
      <c r="O46" s="35">
        <f t="shared" si="40"/>
        <v>488.15459558806981</v>
      </c>
      <c r="P46" s="53">
        <f t="shared" si="41"/>
        <v>9.2868886462420797</v>
      </c>
      <c r="Q46" s="32">
        <f t="shared" si="42"/>
        <v>52.563847181004</v>
      </c>
      <c r="R46" s="54">
        <f t="shared" si="43"/>
        <v>25.678261081317356</v>
      </c>
      <c r="S46" s="45">
        <f t="shared" si="44"/>
        <v>25.242574569769911</v>
      </c>
      <c r="T46" s="306"/>
      <c r="U46" s="36">
        <f t="shared" si="3"/>
        <v>761.24999999999989</v>
      </c>
      <c r="V46" s="32">
        <f t="shared" si="4"/>
        <v>18.7</v>
      </c>
      <c r="W46" s="33">
        <f t="shared" si="45"/>
        <v>0.76</v>
      </c>
      <c r="X46" s="35">
        <f t="shared" si="46"/>
        <v>444.30095617548824</v>
      </c>
      <c r="Y46" s="53">
        <f t="shared" si="47"/>
        <v>9.1612186869344896</v>
      </c>
      <c r="Z46" s="32">
        <f t="shared" si="48"/>
        <v>48.498018807163682</v>
      </c>
      <c r="AA46" s="54">
        <f t="shared" si="49"/>
        <v>28.480880086997377</v>
      </c>
      <c r="AB46" s="45">
        <f t="shared" si="50"/>
        <v>28.044933858860848</v>
      </c>
      <c r="AC46" s="306"/>
      <c r="AD46" s="36" t="str">
        <f t="shared" si="5"/>
        <v/>
      </c>
      <c r="AE46" s="32" t="str">
        <f t="shared" si="6"/>
        <v/>
      </c>
      <c r="AF46" s="33" t="str">
        <f t="shared" si="51"/>
        <v/>
      </c>
      <c r="AG46" s="35" t="str">
        <f t="shared" si="52"/>
        <v/>
      </c>
      <c r="AH46" s="53" t="str">
        <f t="shared" si="53"/>
        <v/>
      </c>
      <c r="AI46" s="32" t="str">
        <f t="shared" si="54"/>
        <v/>
      </c>
      <c r="AJ46" s="54" t="str">
        <f t="shared" si="55"/>
        <v/>
      </c>
      <c r="AK46" s="45" t="str">
        <f t="shared" si="56"/>
        <v/>
      </c>
      <c r="AL46" s="306"/>
      <c r="AM46" s="36" t="str">
        <f t="shared" si="7"/>
        <v/>
      </c>
      <c r="AN46" s="32" t="str">
        <f t="shared" si="8"/>
        <v/>
      </c>
      <c r="AO46" s="33" t="str">
        <f t="shared" si="57"/>
        <v/>
      </c>
      <c r="AP46" s="35" t="str">
        <f t="shared" si="58"/>
        <v/>
      </c>
      <c r="AQ46" s="53" t="str">
        <f t="shared" si="59"/>
        <v/>
      </c>
      <c r="AR46" s="32" t="str">
        <f t="shared" si="60"/>
        <v/>
      </c>
      <c r="AS46" s="54" t="str">
        <f t="shared" si="61"/>
        <v/>
      </c>
      <c r="AT46" s="45" t="str">
        <f t="shared" si="62"/>
        <v/>
      </c>
      <c r="AU46" s="306"/>
      <c r="AV46" s="36" t="str">
        <f t="shared" si="9"/>
        <v/>
      </c>
      <c r="AW46" s="32" t="str">
        <f t="shared" si="10"/>
        <v/>
      </c>
      <c r="AX46" s="33" t="str">
        <f t="shared" si="63"/>
        <v/>
      </c>
      <c r="AY46" s="35" t="str">
        <f t="shared" si="64"/>
        <v/>
      </c>
      <c r="AZ46" s="53" t="str">
        <f t="shared" si="65"/>
        <v/>
      </c>
      <c r="BA46" s="32" t="str">
        <f t="shared" si="66"/>
        <v/>
      </c>
      <c r="BB46" s="54" t="str">
        <f t="shared" si="67"/>
        <v/>
      </c>
      <c r="BC46" s="45" t="str">
        <f t="shared" si="68"/>
        <v/>
      </c>
      <c r="BD46" s="306"/>
      <c r="BE46" s="36" t="str">
        <f t="shared" si="11"/>
        <v/>
      </c>
      <c r="BF46" s="32" t="str">
        <f t="shared" si="12"/>
        <v/>
      </c>
      <c r="BG46" s="33" t="str">
        <f t="shared" si="69"/>
        <v/>
      </c>
      <c r="BH46" s="35" t="str">
        <f t="shared" si="70"/>
        <v/>
      </c>
      <c r="BI46" s="53" t="str">
        <f t="shared" si="71"/>
        <v/>
      </c>
      <c r="BJ46" s="32" t="str">
        <f t="shared" si="72"/>
        <v/>
      </c>
      <c r="BK46" s="54" t="str">
        <f t="shared" si="73"/>
        <v/>
      </c>
      <c r="BL46" s="45" t="str">
        <f t="shared" si="74"/>
        <v/>
      </c>
      <c r="BM46" s="306"/>
      <c r="BN46" s="36" t="str">
        <f t="shared" si="13"/>
        <v/>
      </c>
      <c r="BO46" s="32" t="str">
        <f t="shared" si="14"/>
        <v/>
      </c>
      <c r="BP46" s="33" t="str">
        <f t="shared" si="75"/>
        <v/>
      </c>
      <c r="BQ46" s="35" t="str">
        <f t="shared" si="76"/>
        <v/>
      </c>
      <c r="BR46" s="53" t="str">
        <f t="shared" si="77"/>
        <v/>
      </c>
      <c r="BS46" s="32" t="str">
        <f t="shared" si="78"/>
        <v/>
      </c>
      <c r="BT46" s="54" t="str">
        <f t="shared" si="79"/>
        <v/>
      </c>
      <c r="BU46" s="45" t="str">
        <f t="shared" si="80"/>
        <v/>
      </c>
      <c r="BV46" s="5">
        <v>47</v>
      </c>
      <c r="BX46" s="80">
        <v>47</v>
      </c>
      <c r="BY46" s="104">
        <f t="shared" si="81"/>
        <v>761.24999999999989</v>
      </c>
      <c r="BZ46" s="104">
        <f t="shared" si="82"/>
        <v>18.370286933985742</v>
      </c>
      <c r="CA46" s="104">
        <f t="shared" si="83"/>
        <v>29.43856075040496</v>
      </c>
      <c r="CB46" s="105">
        <f t="shared" si="84"/>
        <v>444.30095617548824</v>
      </c>
      <c r="CC46" s="106">
        <f t="shared" si="85"/>
        <v>0.76</v>
      </c>
      <c r="CD46" s="87">
        <f t="shared" si="86"/>
        <v>8.484634736891314</v>
      </c>
      <c r="CE46" s="23">
        <f t="shared" si="87"/>
        <v>52.365360437222037</v>
      </c>
      <c r="CF46" s="24">
        <f t="shared" si="88"/>
        <v>29.594666825939132</v>
      </c>
      <c r="CG46" s="88">
        <f t="shared" si="89"/>
        <v>29.43856075040496</v>
      </c>
      <c r="CH46" s="22"/>
      <c r="CI46" s="80">
        <v>47</v>
      </c>
      <c r="CJ46" s="104">
        <f t="shared" si="90"/>
        <v>761.24999999999989</v>
      </c>
      <c r="CK46" s="104">
        <f t="shared" si="91"/>
        <v>18.370286933985742</v>
      </c>
      <c r="CL46" s="104">
        <f t="shared" si="92"/>
        <v>29.43856075040496</v>
      </c>
      <c r="CM46" s="104">
        <f t="shared" si="93"/>
        <v>444.30095617548824</v>
      </c>
      <c r="CN46" s="114">
        <f t="shared" si="94"/>
        <v>0.76</v>
      </c>
      <c r="CO46" s="104">
        <f t="shared" si="95"/>
        <v>1156.7291914724906</v>
      </c>
      <c r="CP46" s="114">
        <f t="shared" si="96"/>
        <v>22.66990614978538</v>
      </c>
      <c r="CQ46"/>
      <c r="CR46"/>
      <c r="CS46"/>
      <c r="CT46"/>
      <c r="CU46"/>
      <c r="CV46"/>
    </row>
    <row r="47" spans="1:100" ht="15" customHeight="1">
      <c r="A47" s="5">
        <v>48</v>
      </c>
      <c r="B47" s="34">
        <f t="shared" si="0"/>
        <v>1450</v>
      </c>
      <c r="C47" s="32">
        <f t="shared" si="31"/>
        <v>18.899999999999999</v>
      </c>
      <c r="D47" s="120">
        <f t="shared" si="32"/>
        <v>1152.5507570178479</v>
      </c>
      <c r="E47" s="33">
        <f t="shared" si="33"/>
        <v>0.93</v>
      </c>
      <c r="F47" s="35">
        <f t="shared" si="34"/>
        <v>545.34926558467362</v>
      </c>
      <c r="G47" s="53">
        <f t="shared" si="35"/>
        <v>9.1790298625894096</v>
      </c>
      <c r="H47" s="32">
        <f t="shared" si="36"/>
        <v>59.412516763599491</v>
      </c>
      <c r="I47" s="54">
        <f t="shared" si="37"/>
        <v>22.840732791502059</v>
      </c>
      <c r="J47" s="45">
        <f t="shared" si="38"/>
        <v>22.77741391650537</v>
      </c>
      <c r="K47" s="306"/>
      <c r="L47" s="36">
        <f t="shared" si="1"/>
        <v>1014.9999999999999</v>
      </c>
      <c r="M47" s="32">
        <f t="shared" si="2"/>
        <v>18.899999999999999</v>
      </c>
      <c r="N47" s="33">
        <f t="shared" si="39"/>
        <v>0.85</v>
      </c>
      <c r="O47" s="35">
        <f t="shared" si="40"/>
        <v>497.64712817314063</v>
      </c>
      <c r="P47" s="53">
        <f t="shared" si="41"/>
        <v>9.3818686745441333</v>
      </c>
      <c r="Q47" s="32">
        <f t="shared" si="42"/>
        <v>53.043497562847882</v>
      </c>
      <c r="R47" s="54">
        <f t="shared" si="43"/>
        <v>25.795153378369502</v>
      </c>
      <c r="S47" s="45">
        <f t="shared" si="44"/>
        <v>25.356625325837292</v>
      </c>
      <c r="T47" s="306"/>
      <c r="U47" s="36">
        <f t="shared" si="3"/>
        <v>761.24999999999989</v>
      </c>
      <c r="V47" s="32">
        <f t="shared" si="4"/>
        <v>18.899999999999999</v>
      </c>
      <c r="W47" s="33">
        <f t="shared" si="45"/>
        <v>0.77</v>
      </c>
      <c r="X47" s="35">
        <f t="shared" si="46"/>
        <v>453.5652240360543</v>
      </c>
      <c r="Y47" s="53">
        <f t="shared" si="47"/>
        <v>9.2548546515006347</v>
      </c>
      <c r="Z47" s="32">
        <f t="shared" si="48"/>
        <v>49.008357355726886</v>
      </c>
      <c r="AA47" s="54">
        <f t="shared" si="49"/>
        <v>28.630338291929597</v>
      </c>
      <c r="AB47" s="45">
        <f t="shared" si="50"/>
        <v>28.191525969782948</v>
      </c>
      <c r="AC47" s="306"/>
      <c r="AD47" s="36" t="str">
        <f t="shared" si="5"/>
        <v/>
      </c>
      <c r="AE47" s="32" t="str">
        <f t="shared" si="6"/>
        <v/>
      </c>
      <c r="AF47" s="33" t="str">
        <f t="shared" si="51"/>
        <v/>
      </c>
      <c r="AG47" s="35" t="str">
        <f t="shared" si="52"/>
        <v/>
      </c>
      <c r="AH47" s="53" t="str">
        <f t="shared" si="53"/>
        <v/>
      </c>
      <c r="AI47" s="32" t="str">
        <f t="shared" si="54"/>
        <v/>
      </c>
      <c r="AJ47" s="54" t="str">
        <f t="shared" si="55"/>
        <v/>
      </c>
      <c r="AK47" s="45" t="str">
        <f t="shared" si="56"/>
        <v/>
      </c>
      <c r="AL47" s="306"/>
      <c r="AM47" s="36" t="str">
        <f t="shared" si="7"/>
        <v/>
      </c>
      <c r="AN47" s="32" t="str">
        <f t="shared" si="8"/>
        <v/>
      </c>
      <c r="AO47" s="33" t="str">
        <f t="shared" si="57"/>
        <v/>
      </c>
      <c r="AP47" s="35" t="str">
        <f t="shared" si="58"/>
        <v/>
      </c>
      <c r="AQ47" s="53" t="str">
        <f t="shared" si="59"/>
        <v/>
      </c>
      <c r="AR47" s="32" t="str">
        <f t="shared" si="60"/>
        <v/>
      </c>
      <c r="AS47" s="54" t="str">
        <f t="shared" si="61"/>
        <v/>
      </c>
      <c r="AT47" s="45" t="str">
        <f t="shared" si="62"/>
        <v/>
      </c>
      <c r="AU47" s="306"/>
      <c r="AV47" s="36" t="str">
        <f t="shared" si="9"/>
        <v/>
      </c>
      <c r="AW47" s="32" t="str">
        <f t="shared" si="10"/>
        <v/>
      </c>
      <c r="AX47" s="33" t="str">
        <f t="shared" si="63"/>
        <v/>
      </c>
      <c r="AY47" s="35" t="str">
        <f t="shared" si="64"/>
        <v/>
      </c>
      <c r="AZ47" s="53" t="str">
        <f t="shared" si="65"/>
        <v/>
      </c>
      <c r="BA47" s="32" t="str">
        <f t="shared" si="66"/>
        <v/>
      </c>
      <c r="BB47" s="54" t="str">
        <f t="shared" si="67"/>
        <v/>
      </c>
      <c r="BC47" s="45" t="str">
        <f t="shared" si="68"/>
        <v/>
      </c>
      <c r="BD47" s="306"/>
      <c r="BE47" s="36" t="str">
        <f t="shared" si="11"/>
        <v/>
      </c>
      <c r="BF47" s="32" t="str">
        <f t="shared" si="12"/>
        <v/>
      </c>
      <c r="BG47" s="33" t="str">
        <f t="shared" si="69"/>
        <v/>
      </c>
      <c r="BH47" s="35" t="str">
        <f t="shared" si="70"/>
        <v/>
      </c>
      <c r="BI47" s="53" t="str">
        <f t="shared" si="71"/>
        <v/>
      </c>
      <c r="BJ47" s="32" t="str">
        <f t="shared" si="72"/>
        <v/>
      </c>
      <c r="BK47" s="54" t="str">
        <f t="shared" si="73"/>
        <v/>
      </c>
      <c r="BL47" s="45" t="str">
        <f t="shared" si="74"/>
        <v/>
      </c>
      <c r="BM47" s="306"/>
      <c r="BN47" s="36" t="str">
        <f t="shared" si="13"/>
        <v/>
      </c>
      <c r="BO47" s="32" t="str">
        <f t="shared" si="14"/>
        <v/>
      </c>
      <c r="BP47" s="33" t="str">
        <f t="shared" si="75"/>
        <v/>
      </c>
      <c r="BQ47" s="35" t="str">
        <f t="shared" si="76"/>
        <v/>
      </c>
      <c r="BR47" s="53" t="str">
        <f t="shared" si="77"/>
        <v/>
      </c>
      <c r="BS47" s="32" t="str">
        <f t="shared" si="78"/>
        <v/>
      </c>
      <c r="BT47" s="54" t="str">
        <f t="shared" si="79"/>
        <v/>
      </c>
      <c r="BU47" s="45" t="str">
        <f t="shared" si="80"/>
        <v/>
      </c>
      <c r="BV47" s="5">
        <v>48</v>
      </c>
      <c r="BX47" s="80">
        <v>48</v>
      </c>
      <c r="BY47" s="104">
        <f t="shared" si="81"/>
        <v>761.24999999999989</v>
      </c>
      <c r="BZ47" s="104">
        <f t="shared" si="82"/>
        <v>18.554479200659387</v>
      </c>
      <c r="CA47" s="104">
        <f t="shared" si="83"/>
        <v>29.631642526570026</v>
      </c>
      <c r="CB47" s="105">
        <f t="shared" si="84"/>
        <v>453.5652240360543</v>
      </c>
      <c r="CC47" s="106">
        <f t="shared" si="85"/>
        <v>0.77</v>
      </c>
      <c r="CD47" s="87">
        <f t="shared" si="86"/>
        <v>8.5460805452664257</v>
      </c>
      <c r="CE47" s="23">
        <f t="shared" si="87"/>
        <v>53.072893665538736</v>
      </c>
      <c r="CF47" s="24">
        <f t="shared" si="88"/>
        <v>29.79392979215088</v>
      </c>
      <c r="CG47" s="88">
        <f t="shared" si="89"/>
        <v>29.631642526570026</v>
      </c>
      <c r="CH47" s="22"/>
      <c r="CI47" s="80">
        <v>48</v>
      </c>
      <c r="CJ47" s="104">
        <f t="shared" si="90"/>
        <v>761.24999999999989</v>
      </c>
      <c r="CK47" s="104">
        <f t="shared" si="91"/>
        <v>18.554479200659387</v>
      </c>
      <c r="CL47" s="104">
        <f t="shared" si="92"/>
        <v>29.631642526570026</v>
      </c>
      <c r="CM47" s="104">
        <f t="shared" si="93"/>
        <v>453.5652240360543</v>
      </c>
      <c r="CN47" s="114">
        <f t="shared" si="94"/>
        <v>0.77</v>
      </c>
      <c r="CO47" s="104">
        <f t="shared" si="95"/>
        <v>1152.5507570178479</v>
      </c>
      <c r="CP47" s="114">
        <f t="shared" si="96"/>
        <v>22.77741391650537</v>
      </c>
      <c r="CQ47"/>
      <c r="CR47"/>
      <c r="CS47"/>
      <c r="CT47"/>
      <c r="CU47"/>
      <c r="CV47"/>
    </row>
    <row r="48" spans="1:100" ht="15" customHeight="1">
      <c r="A48" s="5">
        <v>49</v>
      </c>
      <c r="B48" s="34">
        <f t="shared" si="0"/>
        <v>1450</v>
      </c>
      <c r="C48" s="32">
        <f t="shared" si="31"/>
        <v>19.100000000000001</v>
      </c>
      <c r="D48" s="120">
        <f t="shared" si="32"/>
        <v>1148.3925235200491</v>
      </c>
      <c r="E48" s="33">
        <f t="shared" si="33"/>
        <v>0.93</v>
      </c>
      <c r="F48" s="35">
        <f t="shared" si="34"/>
        <v>554.97532156841226</v>
      </c>
      <c r="G48" s="53">
        <f t="shared" si="35"/>
        <v>9.2512272156326851</v>
      </c>
      <c r="H48" s="32">
        <f t="shared" si="36"/>
        <v>59.989373153717082</v>
      </c>
      <c r="I48" s="54">
        <f t="shared" si="37"/>
        <v>22.95134916974667</v>
      </c>
      <c r="J48" s="45">
        <f t="shared" si="38"/>
        <v>22.883145698472276</v>
      </c>
      <c r="K48" s="306"/>
      <c r="L48" s="36">
        <f t="shared" si="1"/>
        <v>1014.9999999999999</v>
      </c>
      <c r="M48" s="32">
        <f t="shared" si="2"/>
        <v>19.100000000000001</v>
      </c>
      <c r="N48" s="33">
        <f t="shared" si="39"/>
        <v>0.85</v>
      </c>
      <c r="O48" s="35">
        <f t="shared" si="40"/>
        <v>507.17207957102227</v>
      </c>
      <c r="P48" s="53">
        <f t="shared" si="41"/>
        <v>9.4768487028461905</v>
      </c>
      <c r="Q48" s="32">
        <f t="shared" si="42"/>
        <v>53.516954366772026</v>
      </c>
      <c r="R48" s="54">
        <f t="shared" si="43"/>
        <v>25.910019100509775</v>
      </c>
      <c r="S48" s="45">
        <f t="shared" si="44"/>
        <v>25.468666536301786</v>
      </c>
      <c r="T48" s="306"/>
      <c r="U48" s="36">
        <f t="shared" si="3"/>
        <v>761.24999999999989</v>
      </c>
      <c r="V48" s="32">
        <f t="shared" si="4"/>
        <v>19.100000000000001</v>
      </c>
      <c r="W48" s="33">
        <f t="shared" si="45"/>
        <v>0.78</v>
      </c>
      <c r="X48" s="35">
        <f t="shared" si="46"/>
        <v>462.87222581647796</v>
      </c>
      <c r="Y48" s="53">
        <f t="shared" si="47"/>
        <v>9.3484906160667798</v>
      </c>
      <c r="Z48" s="32">
        <f t="shared" si="48"/>
        <v>49.513043851267582</v>
      </c>
      <c r="AA48" s="54">
        <f t="shared" si="49"/>
        <v>28.777377863033159</v>
      </c>
      <c r="AB48" s="45">
        <f t="shared" si="50"/>
        <v>28.335719770656461</v>
      </c>
      <c r="AC48" s="306"/>
      <c r="AD48" s="36" t="str">
        <f t="shared" si="5"/>
        <v/>
      </c>
      <c r="AE48" s="32" t="str">
        <f t="shared" si="6"/>
        <v/>
      </c>
      <c r="AF48" s="33" t="str">
        <f t="shared" si="51"/>
        <v/>
      </c>
      <c r="AG48" s="35" t="str">
        <f t="shared" si="52"/>
        <v/>
      </c>
      <c r="AH48" s="53" t="str">
        <f t="shared" si="53"/>
        <v/>
      </c>
      <c r="AI48" s="32" t="str">
        <f t="shared" si="54"/>
        <v/>
      </c>
      <c r="AJ48" s="54" t="str">
        <f t="shared" si="55"/>
        <v/>
      </c>
      <c r="AK48" s="45" t="str">
        <f t="shared" si="56"/>
        <v/>
      </c>
      <c r="AL48" s="306"/>
      <c r="AM48" s="36" t="str">
        <f t="shared" si="7"/>
        <v/>
      </c>
      <c r="AN48" s="32" t="str">
        <f t="shared" si="8"/>
        <v/>
      </c>
      <c r="AO48" s="33" t="str">
        <f t="shared" si="57"/>
        <v/>
      </c>
      <c r="AP48" s="35" t="str">
        <f t="shared" si="58"/>
        <v/>
      </c>
      <c r="AQ48" s="53" t="str">
        <f t="shared" si="59"/>
        <v/>
      </c>
      <c r="AR48" s="32" t="str">
        <f t="shared" si="60"/>
        <v/>
      </c>
      <c r="AS48" s="54" t="str">
        <f t="shared" si="61"/>
        <v/>
      </c>
      <c r="AT48" s="45" t="str">
        <f t="shared" si="62"/>
        <v/>
      </c>
      <c r="AU48" s="306"/>
      <c r="AV48" s="36" t="str">
        <f t="shared" si="9"/>
        <v/>
      </c>
      <c r="AW48" s="32" t="str">
        <f t="shared" si="10"/>
        <v/>
      </c>
      <c r="AX48" s="33" t="str">
        <f t="shared" si="63"/>
        <v/>
      </c>
      <c r="AY48" s="35" t="str">
        <f t="shared" si="64"/>
        <v/>
      </c>
      <c r="AZ48" s="53" t="str">
        <f t="shared" si="65"/>
        <v/>
      </c>
      <c r="BA48" s="32" t="str">
        <f t="shared" si="66"/>
        <v/>
      </c>
      <c r="BB48" s="54" t="str">
        <f t="shared" si="67"/>
        <v/>
      </c>
      <c r="BC48" s="45" t="str">
        <f t="shared" si="68"/>
        <v/>
      </c>
      <c r="BD48" s="306"/>
      <c r="BE48" s="36" t="str">
        <f t="shared" si="11"/>
        <v/>
      </c>
      <c r="BF48" s="32" t="str">
        <f t="shared" si="12"/>
        <v/>
      </c>
      <c r="BG48" s="33" t="str">
        <f t="shared" si="69"/>
        <v/>
      </c>
      <c r="BH48" s="35" t="str">
        <f t="shared" si="70"/>
        <v/>
      </c>
      <c r="BI48" s="53" t="str">
        <f t="shared" si="71"/>
        <v/>
      </c>
      <c r="BJ48" s="32" t="str">
        <f t="shared" si="72"/>
        <v/>
      </c>
      <c r="BK48" s="54" t="str">
        <f t="shared" si="73"/>
        <v/>
      </c>
      <c r="BL48" s="45" t="str">
        <f t="shared" si="74"/>
        <v/>
      </c>
      <c r="BM48" s="306"/>
      <c r="BN48" s="36" t="str">
        <f t="shared" si="13"/>
        <v/>
      </c>
      <c r="BO48" s="32" t="str">
        <f t="shared" si="14"/>
        <v/>
      </c>
      <c r="BP48" s="33" t="str">
        <f t="shared" si="75"/>
        <v/>
      </c>
      <c r="BQ48" s="35" t="str">
        <f t="shared" si="76"/>
        <v/>
      </c>
      <c r="BR48" s="53" t="str">
        <f t="shared" si="77"/>
        <v/>
      </c>
      <c r="BS48" s="32" t="str">
        <f t="shared" si="78"/>
        <v/>
      </c>
      <c r="BT48" s="54" t="str">
        <f t="shared" si="79"/>
        <v/>
      </c>
      <c r="BU48" s="45" t="str">
        <f t="shared" si="80"/>
        <v/>
      </c>
      <c r="BV48" s="5">
        <v>49</v>
      </c>
      <c r="BX48" s="80">
        <v>49</v>
      </c>
      <c r="BY48" s="104">
        <f t="shared" si="81"/>
        <v>761.24999999999989</v>
      </c>
      <c r="BZ48" s="104">
        <f t="shared" si="82"/>
        <v>18.738671467333031</v>
      </c>
      <c r="CA48" s="104">
        <f t="shared" si="83"/>
        <v>29.822032253993992</v>
      </c>
      <c r="CB48" s="105">
        <f t="shared" si="84"/>
        <v>462.87222581647796</v>
      </c>
      <c r="CC48" s="106">
        <f t="shared" si="85"/>
        <v>0.78</v>
      </c>
      <c r="CD48" s="87">
        <f t="shared" si="86"/>
        <v>8.6075263536415374</v>
      </c>
      <c r="CE48" s="23">
        <f t="shared" si="87"/>
        <v>53.775289996138461</v>
      </c>
      <c r="CF48" s="24">
        <f t="shared" si="88"/>
        <v>29.990436516754475</v>
      </c>
      <c r="CG48" s="88">
        <f t="shared" si="89"/>
        <v>29.822032253993992</v>
      </c>
      <c r="CH48" s="22"/>
      <c r="CI48" s="80">
        <v>49</v>
      </c>
      <c r="CJ48" s="104">
        <f t="shared" si="90"/>
        <v>761.24999999999989</v>
      </c>
      <c r="CK48" s="104">
        <f t="shared" si="91"/>
        <v>18.738671467333031</v>
      </c>
      <c r="CL48" s="104">
        <f t="shared" si="92"/>
        <v>29.822032253993992</v>
      </c>
      <c r="CM48" s="104">
        <f t="shared" si="93"/>
        <v>462.87222581647796</v>
      </c>
      <c r="CN48" s="114">
        <f t="shared" si="94"/>
        <v>0.78</v>
      </c>
      <c r="CO48" s="104">
        <f t="shared" si="95"/>
        <v>1148.3925235200491</v>
      </c>
      <c r="CP48" s="114">
        <f t="shared" si="96"/>
        <v>22.883145698472276</v>
      </c>
      <c r="CQ48"/>
      <c r="CR48"/>
      <c r="CS48"/>
      <c r="CT48"/>
      <c r="CU48"/>
      <c r="CV48"/>
    </row>
    <row r="49" spans="1:100" ht="15" customHeight="1" thickBot="1">
      <c r="A49" s="6">
        <v>50</v>
      </c>
      <c r="B49" s="37">
        <f t="shared" si="0"/>
        <v>1450</v>
      </c>
      <c r="C49" s="38">
        <f t="shared" si="31"/>
        <v>19.3</v>
      </c>
      <c r="D49" s="119">
        <f t="shared" si="32"/>
        <v>1144.2546506273088</v>
      </c>
      <c r="E49" s="39">
        <f t="shared" si="33"/>
        <v>0.94</v>
      </c>
      <c r="F49" s="40">
        <f t="shared" si="34"/>
        <v>564.62369336350923</v>
      </c>
      <c r="G49" s="51">
        <f t="shared" si="35"/>
        <v>9.3234245686759589</v>
      </c>
      <c r="H49" s="38">
        <f t="shared" si="36"/>
        <v>60.559689114714715</v>
      </c>
      <c r="I49" s="52">
        <f t="shared" si="37"/>
        <v>23.060189758725535</v>
      </c>
      <c r="J49" s="44">
        <f t="shared" si="38"/>
        <v>22.987143049305434</v>
      </c>
      <c r="K49" s="306"/>
      <c r="L49" s="41">
        <f t="shared" si="1"/>
        <v>1014.9999999999999</v>
      </c>
      <c r="M49" s="38">
        <f t="shared" si="2"/>
        <v>19.3</v>
      </c>
      <c r="N49" s="39">
        <f t="shared" si="39"/>
        <v>0.86</v>
      </c>
      <c r="O49" s="40">
        <f t="shared" si="40"/>
        <v>516.72849863419708</v>
      </c>
      <c r="P49" s="51">
        <f t="shared" si="41"/>
        <v>9.5718287311482442</v>
      </c>
      <c r="Q49" s="38">
        <f t="shared" si="42"/>
        <v>53.984302597546574</v>
      </c>
      <c r="R49" s="52">
        <f t="shared" si="43"/>
        <v>26.022905571925943</v>
      </c>
      <c r="S49" s="44">
        <f t="shared" si="44"/>
        <v>25.578745127686012</v>
      </c>
      <c r="T49" s="306"/>
      <c r="U49" s="41">
        <f t="shared" si="3"/>
        <v>761.24999999999989</v>
      </c>
      <c r="V49" s="38">
        <f t="shared" si="4"/>
        <v>19.3</v>
      </c>
      <c r="W49" s="39">
        <f t="shared" si="45"/>
        <v>0.78</v>
      </c>
      <c r="X49" s="40">
        <f t="shared" si="46"/>
        <v>472.2207710391379</v>
      </c>
      <c r="Y49" s="51">
        <f t="shared" si="47"/>
        <v>9.4421265806329231</v>
      </c>
      <c r="Z49" s="38">
        <f t="shared" si="48"/>
        <v>50.01212036361877</v>
      </c>
      <c r="AA49" s="52">
        <f t="shared" si="49"/>
        <v>28.922047853831153</v>
      </c>
      <c r="AB49" s="44">
        <f t="shared" si="50"/>
        <v>28.477563902807709</v>
      </c>
      <c r="AC49" s="306"/>
      <c r="AD49" s="41" t="str">
        <f t="shared" si="5"/>
        <v/>
      </c>
      <c r="AE49" s="38" t="str">
        <f t="shared" si="6"/>
        <v/>
      </c>
      <c r="AF49" s="39" t="str">
        <f t="shared" si="51"/>
        <v/>
      </c>
      <c r="AG49" s="40" t="str">
        <f t="shared" si="52"/>
        <v/>
      </c>
      <c r="AH49" s="51" t="str">
        <f t="shared" si="53"/>
        <v/>
      </c>
      <c r="AI49" s="38" t="str">
        <f t="shared" si="54"/>
        <v/>
      </c>
      <c r="AJ49" s="52" t="str">
        <f t="shared" si="55"/>
        <v/>
      </c>
      <c r="AK49" s="44" t="str">
        <f t="shared" si="56"/>
        <v/>
      </c>
      <c r="AL49" s="306"/>
      <c r="AM49" s="41" t="str">
        <f t="shared" si="7"/>
        <v/>
      </c>
      <c r="AN49" s="38" t="str">
        <f t="shared" si="8"/>
        <v/>
      </c>
      <c r="AO49" s="39" t="str">
        <f t="shared" si="57"/>
        <v/>
      </c>
      <c r="AP49" s="40" t="str">
        <f t="shared" si="58"/>
        <v/>
      </c>
      <c r="AQ49" s="51" t="str">
        <f t="shared" si="59"/>
        <v/>
      </c>
      <c r="AR49" s="38" t="str">
        <f t="shared" si="60"/>
        <v/>
      </c>
      <c r="AS49" s="52" t="str">
        <f t="shared" si="61"/>
        <v/>
      </c>
      <c r="AT49" s="44" t="str">
        <f t="shared" si="62"/>
        <v/>
      </c>
      <c r="AU49" s="306"/>
      <c r="AV49" s="41" t="str">
        <f t="shared" si="9"/>
        <v/>
      </c>
      <c r="AW49" s="38" t="str">
        <f t="shared" si="10"/>
        <v/>
      </c>
      <c r="AX49" s="39" t="str">
        <f t="shared" si="63"/>
        <v/>
      </c>
      <c r="AY49" s="40" t="str">
        <f t="shared" si="64"/>
        <v/>
      </c>
      <c r="AZ49" s="51" t="str">
        <f t="shared" si="65"/>
        <v/>
      </c>
      <c r="BA49" s="38" t="str">
        <f t="shared" si="66"/>
        <v/>
      </c>
      <c r="BB49" s="52" t="str">
        <f t="shared" si="67"/>
        <v/>
      </c>
      <c r="BC49" s="44" t="str">
        <f t="shared" si="68"/>
        <v/>
      </c>
      <c r="BD49" s="306"/>
      <c r="BE49" s="41" t="str">
        <f t="shared" si="11"/>
        <v/>
      </c>
      <c r="BF49" s="38" t="str">
        <f t="shared" si="12"/>
        <v/>
      </c>
      <c r="BG49" s="39" t="str">
        <f t="shared" si="69"/>
        <v/>
      </c>
      <c r="BH49" s="40" t="str">
        <f t="shared" si="70"/>
        <v/>
      </c>
      <c r="BI49" s="51" t="str">
        <f t="shared" si="71"/>
        <v/>
      </c>
      <c r="BJ49" s="38" t="str">
        <f t="shared" si="72"/>
        <v/>
      </c>
      <c r="BK49" s="52" t="str">
        <f t="shared" si="73"/>
        <v/>
      </c>
      <c r="BL49" s="44" t="str">
        <f t="shared" si="74"/>
        <v/>
      </c>
      <c r="BM49" s="306"/>
      <c r="BN49" s="41" t="str">
        <f t="shared" si="13"/>
        <v/>
      </c>
      <c r="BO49" s="38" t="str">
        <f t="shared" si="14"/>
        <v/>
      </c>
      <c r="BP49" s="39" t="str">
        <f t="shared" si="75"/>
        <v/>
      </c>
      <c r="BQ49" s="40" t="str">
        <f t="shared" si="76"/>
        <v/>
      </c>
      <c r="BR49" s="51" t="str">
        <f t="shared" si="77"/>
        <v/>
      </c>
      <c r="BS49" s="38" t="str">
        <f t="shared" si="78"/>
        <v/>
      </c>
      <c r="BT49" s="52" t="str">
        <f t="shared" si="79"/>
        <v/>
      </c>
      <c r="BU49" s="44" t="str">
        <f t="shared" si="80"/>
        <v/>
      </c>
      <c r="BV49" s="6">
        <v>50</v>
      </c>
      <c r="BX49" s="81">
        <v>50</v>
      </c>
      <c r="BY49" s="107">
        <f t="shared" si="81"/>
        <v>761.24999999999989</v>
      </c>
      <c r="BZ49" s="107">
        <f t="shared" si="82"/>
        <v>18.922863734006679</v>
      </c>
      <c r="CA49" s="107">
        <f t="shared" si="83"/>
        <v>30.009774907692353</v>
      </c>
      <c r="CB49" s="108">
        <f t="shared" si="84"/>
        <v>472.2207710391379</v>
      </c>
      <c r="CC49" s="109">
        <f t="shared" si="85"/>
        <v>0.78</v>
      </c>
      <c r="CD49" s="89">
        <f t="shared" si="86"/>
        <v>8.6689721620166509</v>
      </c>
      <c r="CE49" s="90">
        <f t="shared" si="87"/>
        <v>54.472521333980829</v>
      </c>
      <c r="CF49" s="91">
        <f t="shared" si="88"/>
        <v>30.184233047210775</v>
      </c>
      <c r="CG49" s="92">
        <f t="shared" si="89"/>
        <v>30.009774907692353</v>
      </c>
      <c r="CH49" s="22"/>
      <c r="CI49" s="81">
        <v>50</v>
      </c>
      <c r="CJ49" s="107">
        <f t="shared" si="90"/>
        <v>761.24999999999989</v>
      </c>
      <c r="CK49" s="107">
        <f t="shared" si="91"/>
        <v>18.922863734006679</v>
      </c>
      <c r="CL49" s="107">
        <f t="shared" si="92"/>
        <v>30.009774907692353</v>
      </c>
      <c r="CM49" s="107">
        <f t="shared" si="93"/>
        <v>472.2207710391379</v>
      </c>
      <c r="CN49" s="115">
        <f t="shared" si="94"/>
        <v>0.78</v>
      </c>
      <c r="CO49" s="107">
        <f t="shared" si="95"/>
        <v>1144.2546506273088</v>
      </c>
      <c r="CP49" s="115">
        <f t="shared" si="96"/>
        <v>22.987143049305434</v>
      </c>
      <c r="CQ49"/>
      <c r="CR49"/>
      <c r="CS49"/>
      <c r="CT49"/>
      <c r="CU49"/>
      <c r="CV49"/>
    </row>
    <row r="50" spans="1:100" ht="15" customHeight="1">
      <c r="A50" s="4">
        <v>51</v>
      </c>
      <c r="B50" s="30">
        <f t="shared" si="0"/>
        <v>1450</v>
      </c>
      <c r="C50" s="27">
        <f t="shared" si="31"/>
        <v>19.600000000000001</v>
      </c>
      <c r="D50" s="118">
        <f t="shared" si="32"/>
        <v>1138.086318528475</v>
      </c>
      <c r="E50" s="28">
        <f t="shared" si="33"/>
        <v>0.94</v>
      </c>
      <c r="F50" s="29">
        <f t="shared" si="34"/>
        <v>579.13677994805107</v>
      </c>
      <c r="G50" s="49">
        <f t="shared" si="35"/>
        <v>9.4317205982408705</v>
      </c>
      <c r="H50" s="27">
        <f t="shared" si="36"/>
        <v>61.403089066916067</v>
      </c>
      <c r="I50" s="50">
        <f t="shared" si="37"/>
        <v>23.220211346107121</v>
      </c>
      <c r="J50" s="43">
        <f t="shared" si="38"/>
        <v>23.139975222674327</v>
      </c>
      <c r="K50" s="306"/>
      <c r="L50" s="31">
        <f t="shared" si="1"/>
        <v>1014.9999999999999</v>
      </c>
      <c r="M50" s="27">
        <f t="shared" si="2"/>
        <v>19.600000000000001</v>
      </c>
      <c r="N50" s="28">
        <f t="shared" si="39"/>
        <v>0.86</v>
      </c>
      <c r="O50" s="29">
        <f t="shared" si="40"/>
        <v>531.12013870678436</v>
      </c>
      <c r="P50" s="49">
        <f t="shared" si="41"/>
        <v>9.7142987736013264</v>
      </c>
      <c r="Q50" s="27">
        <f t="shared" si="42"/>
        <v>54.674058425102899</v>
      </c>
      <c r="R50" s="50">
        <f t="shared" si="43"/>
        <v>26.188624849491543</v>
      </c>
      <c r="S50" s="43">
        <f t="shared" si="44"/>
        <v>25.740282923643282</v>
      </c>
      <c r="T50" s="306"/>
      <c r="U50" s="31">
        <f t="shared" si="3"/>
        <v>761.24999999999989</v>
      </c>
      <c r="V50" s="27">
        <f t="shared" si="4"/>
        <v>19.600000000000001</v>
      </c>
      <c r="W50" s="28">
        <f t="shared" si="45"/>
        <v>0.79</v>
      </c>
      <c r="X50" s="29">
        <f t="shared" si="46"/>
        <v>486.31897107717083</v>
      </c>
      <c r="Y50" s="49">
        <f t="shared" si="47"/>
        <v>9.5825805274821398</v>
      </c>
      <c r="Z50" s="27">
        <f t="shared" si="48"/>
        <v>50.750314039359608</v>
      </c>
      <c r="AA50" s="50">
        <f t="shared" si="49"/>
        <v>29.134714957707651</v>
      </c>
      <c r="AB50" s="43">
        <f t="shared" si="50"/>
        <v>28.686028669939226</v>
      </c>
      <c r="AC50" s="306"/>
      <c r="AD50" s="31" t="str">
        <f t="shared" si="5"/>
        <v/>
      </c>
      <c r="AE50" s="27" t="str">
        <f t="shared" si="6"/>
        <v/>
      </c>
      <c r="AF50" s="28" t="str">
        <f t="shared" si="51"/>
        <v/>
      </c>
      <c r="AG50" s="29" t="str">
        <f t="shared" si="52"/>
        <v/>
      </c>
      <c r="AH50" s="49" t="str">
        <f t="shared" si="53"/>
        <v/>
      </c>
      <c r="AI50" s="27" t="str">
        <f t="shared" si="54"/>
        <v/>
      </c>
      <c r="AJ50" s="50" t="str">
        <f t="shared" si="55"/>
        <v/>
      </c>
      <c r="AK50" s="43" t="str">
        <f t="shared" si="56"/>
        <v/>
      </c>
      <c r="AL50" s="306"/>
      <c r="AM50" s="31" t="str">
        <f t="shared" si="7"/>
        <v/>
      </c>
      <c r="AN50" s="27" t="str">
        <f t="shared" si="8"/>
        <v/>
      </c>
      <c r="AO50" s="28" t="str">
        <f t="shared" si="57"/>
        <v/>
      </c>
      <c r="AP50" s="29" t="str">
        <f t="shared" si="58"/>
        <v/>
      </c>
      <c r="AQ50" s="49" t="str">
        <f t="shared" si="59"/>
        <v/>
      </c>
      <c r="AR50" s="27" t="str">
        <f t="shared" si="60"/>
        <v/>
      </c>
      <c r="AS50" s="50" t="str">
        <f t="shared" si="61"/>
        <v/>
      </c>
      <c r="AT50" s="43" t="str">
        <f t="shared" si="62"/>
        <v/>
      </c>
      <c r="AU50" s="306"/>
      <c r="AV50" s="31" t="str">
        <f t="shared" si="9"/>
        <v/>
      </c>
      <c r="AW50" s="27" t="str">
        <f t="shared" si="10"/>
        <v/>
      </c>
      <c r="AX50" s="28" t="str">
        <f t="shared" si="63"/>
        <v/>
      </c>
      <c r="AY50" s="29" t="str">
        <f t="shared" si="64"/>
        <v/>
      </c>
      <c r="AZ50" s="49" t="str">
        <f t="shared" si="65"/>
        <v/>
      </c>
      <c r="BA50" s="27" t="str">
        <f t="shared" si="66"/>
        <v/>
      </c>
      <c r="BB50" s="50" t="str">
        <f t="shared" si="67"/>
        <v/>
      </c>
      <c r="BC50" s="43" t="str">
        <f t="shared" si="68"/>
        <v/>
      </c>
      <c r="BD50" s="306"/>
      <c r="BE50" s="31" t="str">
        <f t="shared" si="11"/>
        <v/>
      </c>
      <c r="BF50" s="27" t="str">
        <f t="shared" si="12"/>
        <v/>
      </c>
      <c r="BG50" s="28" t="str">
        <f t="shared" si="69"/>
        <v/>
      </c>
      <c r="BH50" s="29" t="str">
        <f t="shared" si="70"/>
        <v/>
      </c>
      <c r="BI50" s="49" t="str">
        <f t="shared" si="71"/>
        <v/>
      </c>
      <c r="BJ50" s="27" t="str">
        <f t="shared" si="72"/>
        <v/>
      </c>
      <c r="BK50" s="50" t="str">
        <f t="shared" si="73"/>
        <v/>
      </c>
      <c r="BL50" s="43" t="str">
        <f t="shared" si="74"/>
        <v/>
      </c>
      <c r="BM50" s="306"/>
      <c r="BN50" s="31" t="str">
        <f t="shared" si="13"/>
        <v/>
      </c>
      <c r="BO50" s="27" t="str">
        <f t="shared" si="14"/>
        <v/>
      </c>
      <c r="BP50" s="28" t="str">
        <f t="shared" si="75"/>
        <v/>
      </c>
      <c r="BQ50" s="29" t="str">
        <f t="shared" si="76"/>
        <v/>
      </c>
      <c r="BR50" s="49" t="str">
        <f t="shared" si="77"/>
        <v/>
      </c>
      <c r="BS50" s="27" t="str">
        <f t="shared" si="78"/>
        <v/>
      </c>
      <c r="BT50" s="50" t="str">
        <f t="shared" si="79"/>
        <v/>
      </c>
      <c r="BU50" s="43" t="str">
        <f t="shared" si="80"/>
        <v/>
      </c>
      <c r="BV50" s="4">
        <v>51</v>
      </c>
      <c r="BX50" s="79">
        <v>51</v>
      </c>
      <c r="BY50" s="101">
        <f t="shared" si="81"/>
        <v>761.24999999999989</v>
      </c>
      <c r="BZ50" s="101">
        <f t="shared" si="82"/>
        <v>19.199152134017144</v>
      </c>
      <c r="CA50" s="101">
        <f t="shared" si="83"/>
        <v>30.286522791442732</v>
      </c>
      <c r="CB50" s="102">
        <f t="shared" si="84"/>
        <v>486.31897107717083</v>
      </c>
      <c r="CC50" s="103">
        <f t="shared" si="85"/>
        <v>0.79</v>
      </c>
      <c r="CD50" s="93">
        <f t="shared" si="86"/>
        <v>8.7611408745793167</v>
      </c>
      <c r="CE50" s="94">
        <f t="shared" si="87"/>
        <v>55.508635009880763</v>
      </c>
      <c r="CF50" s="95">
        <f t="shared" si="88"/>
        <v>30.469945712275941</v>
      </c>
      <c r="CG50" s="96">
        <f t="shared" si="89"/>
        <v>30.286522791442732</v>
      </c>
      <c r="CH50" s="22"/>
      <c r="CI50" s="79">
        <v>51</v>
      </c>
      <c r="CJ50" s="101">
        <f t="shared" si="90"/>
        <v>761.24999999999989</v>
      </c>
      <c r="CK50" s="101">
        <f t="shared" si="91"/>
        <v>19.199152134017144</v>
      </c>
      <c r="CL50" s="101">
        <f t="shared" si="92"/>
        <v>30.286522791442732</v>
      </c>
      <c r="CM50" s="101">
        <f t="shared" si="93"/>
        <v>486.31897107717083</v>
      </c>
      <c r="CN50" s="113">
        <f t="shared" si="94"/>
        <v>0.79</v>
      </c>
      <c r="CO50" s="101">
        <f t="shared" si="95"/>
        <v>1138.086318528475</v>
      </c>
      <c r="CP50" s="113">
        <f t="shared" si="96"/>
        <v>23.139975222674327</v>
      </c>
      <c r="CQ50"/>
      <c r="CR50"/>
      <c r="CS50"/>
      <c r="CT50"/>
      <c r="CU50"/>
      <c r="CV50"/>
    </row>
    <row r="51" spans="1:100" ht="15" customHeight="1">
      <c r="A51" s="5">
        <v>52</v>
      </c>
      <c r="B51" s="34">
        <f t="shared" si="0"/>
        <v>1450</v>
      </c>
      <c r="C51" s="32">
        <f t="shared" si="31"/>
        <v>19.8</v>
      </c>
      <c r="D51" s="120">
        <f t="shared" si="32"/>
        <v>1133.9999194221914</v>
      </c>
      <c r="E51" s="33">
        <f t="shared" si="33"/>
        <v>0.95</v>
      </c>
      <c r="F51" s="35">
        <f t="shared" si="34"/>
        <v>588.83836022340358</v>
      </c>
      <c r="G51" s="53">
        <f t="shared" si="35"/>
        <v>9.5039179512841443</v>
      </c>
      <c r="H51" s="32">
        <f t="shared" si="36"/>
        <v>61.957433054632098</v>
      </c>
      <c r="I51" s="54">
        <f t="shared" si="37"/>
        <v>23.324791288631086</v>
      </c>
      <c r="J51" s="45">
        <f t="shared" si="38"/>
        <v>23.23981115750852</v>
      </c>
      <c r="K51" s="306"/>
      <c r="L51" s="36">
        <f t="shared" si="1"/>
        <v>1014.9999999999999</v>
      </c>
      <c r="M51" s="32">
        <f t="shared" si="2"/>
        <v>19.8</v>
      </c>
      <c r="N51" s="33">
        <f t="shared" si="39"/>
        <v>0.87</v>
      </c>
      <c r="O51" s="35">
        <f t="shared" si="40"/>
        <v>540.75130390826507</v>
      </c>
      <c r="P51" s="53">
        <f t="shared" si="41"/>
        <v>9.8092788019033801</v>
      </c>
      <c r="Q51" s="32">
        <f t="shared" si="42"/>
        <v>55.126509790234358</v>
      </c>
      <c r="R51" s="54">
        <f t="shared" si="43"/>
        <v>26.296762659798606</v>
      </c>
      <c r="S51" s="45">
        <f t="shared" si="44"/>
        <v>25.845652756917701</v>
      </c>
      <c r="T51" s="306"/>
      <c r="U51" s="36">
        <f t="shared" si="3"/>
        <v>761.24999999999989</v>
      </c>
      <c r="V51" s="32">
        <f t="shared" si="4"/>
        <v>19.8</v>
      </c>
      <c r="W51" s="33">
        <f t="shared" si="45"/>
        <v>0.8</v>
      </c>
      <c r="X51" s="35">
        <f t="shared" si="46"/>
        <v>495.76641133306305</v>
      </c>
      <c r="Y51" s="53">
        <f t="shared" si="47"/>
        <v>9.6762164920482849</v>
      </c>
      <c r="Z51" s="32">
        <f t="shared" si="48"/>
        <v>51.235564204301717</v>
      </c>
      <c r="AA51" s="54">
        <f t="shared" si="49"/>
        <v>29.273669679574262</v>
      </c>
      <c r="AB51" s="45">
        <f t="shared" si="50"/>
        <v>28.822205558563919</v>
      </c>
      <c r="AC51" s="306"/>
      <c r="AD51" s="36" t="str">
        <f t="shared" si="5"/>
        <v/>
      </c>
      <c r="AE51" s="32" t="str">
        <f t="shared" si="6"/>
        <v/>
      </c>
      <c r="AF51" s="33" t="str">
        <f t="shared" si="51"/>
        <v/>
      </c>
      <c r="AG51" s="35" t="str">
        <f t="shared" si="52"/>
        <v/>
      </c>
      <c r="AH51" s="53" t="str">
        <f t="shared" si="53"/>
        <v/>
      </c>
      <c r="AI51" s="32" t="str">
        <f t="shared" si="54"/>
        <v/>
      </c>
      <c r="AJ51" s="54" t="str">
        <f t="shared" si="55"/>
        <v/>
      </c>
      <c r="AK51" s="45" t="str">
        <f t="shared" si="56"/>
        <v/>
      </c>
      <c r="AL51" s="306"/>
      <c r="AM51" s="36" t="str">
        <f t="shared" si="7"/>
        <v/>
      </c>
      <c r="AN51" s="32" t="str">
        <f t="shared" si="8"/>
        <v/>
      </c>
      <c r="AO51" s="33" t="str">
        <f t="shared" si="57"/>
        <v/>
      </c>
      <c r="AP51" s="35" t="str">
        <f t="shared" si="58"/>
        <v/>
      </c>
      <c r="AQ51" s="53" t="str">
        <f t="shared" si="59"/>
        <v/>
      </c>
      <c r="AR51" s="32" t="str">
        <f t="shared" si="60"/>
        <v/>
      </c>
      <c r="AS51" s="54" t="str">
        <f t="shared" si="61"/>
        <v/>
      </c>
      <c r="AT51" s="45" t="str">
        <f t="shared" si="62"/>
        <v/>
      </c>
      <c r="AU51" s="306"/>
      <c r="AV51" s="36" t="str">
        <f t="shared" si="9"/>
        <v/>
      </c>
      <c r="AW51" s="32" t="str">
        <f t="shared" si="10"/>
        <v/>
      </c>
      <c r="AX51" s="33" t="str">
        <f t="shared" si="63"/>
        <v/>
      </c>
      <c r="AY51" s="35" t="str">
        <f t="shared" si="64"/>
        <v/>
      </c>
      <c r="AZ51" s="53" t="str">
        <f t="shared" si="65"/>
        <v/>
      </c>
      <c r="BA51" s="32" t="str">
        <f t="shared" si="66"/>
        <v/>
      </c>
      <c r="BB51" s="54" t="str">
        <f t="shared" si="67"/>
        <v/>
      </c>
      <c r="BC51" s="45" t="str">
        <f t="shared" si="68"/>
        <v/>
      </c>
      <c r="BD51" s="306"/>
      <c r="BE51" s="36" t="str">
        <f t="shared" si="11"/>
        <v/>
      </c>
      <c r="BF51" s="32" t="str">
        <f t="shared" si="12"/>
        <v/>
      </c>
      <c r="BG51" s="33" t="str">
        <f t="shared" si="69"/>
        <v/>
      </c>
      <c r="BH51" s="35" t="str">
        <f t="shared" si="70"/>
        <v/>
      </c>
      <c r="BI51" s="53" t="str">
        <f t="shared" si="71"/>
        <v/>
      </c>
      <c r="BJ51" s="32" t="str">
        <f t="shared" si="72"/>
        <v/>
      </c>
      <c r="BK51" s="54" t="str">
        <f t="shared" si="73"/>
        <v/>
      </c>
      <c r="BL51" s="45" t="str">
        <f t="shared" si="74"/>
        <v/>
      </c>
      <c r="BM51" s="306"/>
      <c r="BN51" s="36" t="str">
        <f t="shared" si="13"/>
        <v/>
      </c>
      <c r="BO51" s="32" t="str">
        <f t="shared" si="14"/>
        <v/>
      </c>
      <c r="BP51" s="33" t="str">
        <f t="shared" si="75"/>
        <v/>
      </c>
      <c r="BQ51" s="35" t="str">
        <f t="shared" si="76"/>
        <v/>
      </c>
      <c r="BR51" s="53" t="str">
        <f t="shared" si="77"/>
        <v/>
      </c>
      <c r="BS51" s="32" t="str">
        <f t="shared" si="78"/>
        <v/>
      </c>
      <c r="BT51" s="54" t="str">
        <f t="shared" si="79"/>
        <v/>
      </c>
      <c r="BU51" s="45" t="str">
        <f t="shared" si="80"/>
        <v/>
      </c>
      <c r="BV51" s="5">
        <v>52</v>
      </c>
      <c r="BX51" s="80">
        <v>52</v>
      </c>
      <c r="BY51" s="104">
        <f t="shared" si="81"/>
        <v>761.24999999999989</v>
      </c>
      <c r="BZ51" s="104">
        <f t="shared" si="82"/>
        <v>19.383344400690788</v>
      </c>
      <c r="CA51" s="104">
        <f t="shared" si="83"/>
        <v>30.467841245084209</v>
      </c>
      <c r="CB51" s="105">
        <f t="shared" si="84"/>
        <v>495.76641133306305</v>
      </c>
      <c r="CC51" s="106">
        <f t="shared" si="85"/>
        <v>0.8</v>
      </c>
      <c r="CD51" s="87">
        <f t="shared" si="86"/>
        <v>8.8225866829544302</v>
      </c>
      <c r="CE51" s="23">
        <f t="shared" si="87"/>
        <v>56.192863742659782</v>
      </c>
      <c r="CF51" s="24">
        <f t="shared" si="88"/>
        <v>30.657164855322584</v>
      </c>
      <c r="CG51" s="88">
        <f t="shared" si="89"/>
        <v>30.467841245084209</v>
      </c>
      <c r="CH51" s="22"/>
      <c r="CI51" s="80">
        <v>52</v>
      </c>
      <c r="CJ51" s="104">
        <f t="shared" si="90"/>
        <v>761.24999999999989</v>
      </c>
      <c r="CK51" s="104">
        <f t="shared" si="91"/>
        <v>19.383344400690788</v>
      </c>
      <c r="CL51" s="104">
        <f t="shared" si="92"/>
        <v>30.467841245084209</v>
      </c>
      <c r="CM51" s="104">
        <f t="shared" si="93"/>
        <v>495.76641133306305</v>
      </c>
      <c r="CN51" s="114">
        <f t="shared" si="94"/>
        <v>0.8</v>
      </c>
      <c r="CO51" s="104">
        <f t="shared" si="95"/>
        <v>1133.9999194221914</v>
      </c>
      <c r="CP51" s="114">
        <f t="shared" si="96"/>
        <v>23.23981115750852</v>
      </c>
      <c r="CQ51"/>
      <c r="CR51"/>
      <c r="CS51"/>
      <c r="CT51"/>
      <c r="CU51"/>
      <c r="CV51"/>
    </row>
    <row r="52" spans="1:100" ht="15" customHeight="1">
      <c r="A52" s="5">
        <v>53</v>
      </c>
      <c r="B52" s="34">
        <f t="shared" si="0"/>
        <v>1450</v>
      </c>
      <c r="C52" s="32">
        <f t="shared" si="31"/>
        <v>20</v>
      </c>
      <c r="D52" s="120">
        <f t="shared" si="32"/>
        <v>1129.9342924549765</v>
      </c>
      <c r="E52" s="33">
        <f t="shared" si="33"/>
        <v>0.95</v>
      </c>
      <c r="F52" s="35">
        <f t="shared" si="34"/>
        <v>598.56026230564294</v>
      </c>
      <c r="G52" s="53">
        <f t="shared" si="35"/>
        <v>9.5761153043274181</v>
      </c>
      <c r="H52" s="32">
        <f t="shared" si="36"/>
        <v>62.505540428816197</v>
      </c>
      <c r="I52" s="54">
        <f t="shared" si="37"/>
        <v>23.427735675684339</v>
      </c>
      <c r="J52" s="45">
        <f t="shared" si="38"/>
        <v>23.338049628958913</v>
      </c>
      <c r="K52" s="306"/>
      <c r="L52" s="36">
        <f t="shared" si="1"/>
        <v>1014.9999999999999</v>
      </c>
      <c r="M52" s="32">
        <f t="shared" si="2"/>
        <v>20</v>
      </c>
      <c r="N52" s="33">
        <f t="shared" si="39"/>
        <v>0.87</v>
      </c>
      <c r="O52" s="35">
        <f t="shared" si="40"/>
        <v>550.4108889160666</v>
      </c>
      <c r="P52" s="53">
        <f t="shared" si="41"/>
        <v>9.9042588302054337</v>
      </c>
      <c r="Q52" s="32">
        <f t="shared" si="42"/>
        <v>55.573152757019578</v>
      </c>
      <c r="R52" s="54">
        <f t="shared" si="43"/>
        <v>26.403077838917451</v>
      </c>
      <c r="S52" s="45">
        <f t="shared" si="44"/>
        <v>25.949215274573778</v>
      </c>
      <c r="T52" s="306"/>
      <c r="U52" s="36">
        <f t="shared" si="3"/>
        <v>761.24999999999989</v>
      </c>
      <c r="V52" s="32">
        <f t="shared" si="4"/>
        <v>20</v>
      </c>
      <c r="W52" s="33">
        <f t="shared" si="45"/>
        <v>0.8</v>
      </c>
      <c r="X52" s="35">
        <f t="shared" si="46"/>
        <v>505.25151870739711</v>
      </c>
      <c r="Y52" s="53">
        <f t="shared" si="47"/>
        <v>9.7698524566144265</v>
      </c>
      <c r="Z52" s="32">
        <f t="shared" si="48"/>
        <v>51.71536836928685</v>
      </c>
      <c r="AA52" s="54">
        <f t="shared" si="49"/>
        <v>29.410419403703976</v>
      </c>
      <c r="AB52" s="45">
        <f t="shared" si="50"/>
        <v>28.956195978047706</v>
      </c>
      <c r="AC52" s="306"/>
      <c r="AD52" s="36" t="str">
        <f t="shared" si="5"/>
        <v/>
      </c>
      <c r="AE52" s="32" t="str">
        <f t="shared" si="6"/>
        <v/>
      </c>
      <c r="AF52" s="33" t="str">
        <f t="shared" si="51"/>
        <v/>
      </c>
      <c r="AG52" s="35" t="str">
        <f t="shared" si="52"/>
        <v/>
      </c>
      <c r="AH52" s="53" t="str">
        <f t="shared" si="53"/>
        <v/>
      </c>
      <c r="AI52" s="32" t="str">
        <f t="shared" si="54"/>
        <v/>
      </c>
      <c r="AJ52" s="54" t="str">
        <f t="shared" si="55"/>
        <v/>
      </c>
      <c r="AK52" s="45" t="str">
        <f t="shared" si="56"/>
        <v/>
      </c>
      <c r="AL52" s="306"/>
      <c r="AM52" s="36" t="str">
        <f t="shared" si="7"/>
        <v/>
      </c>
      <c r="AN52" s="32" t="str">
        <f t="shared" si="8"/>
        <v/>
      </c>
      <c r="AO52" s="33" t="str">
        <f t="shared" si="57"/>
        <v/>
      </c>
      <c r="AP52" s="35" t="str">
        <f t="shared" si="58"/>
        <v/>
      </c>
      <c r="AQ52" s="53" t="str">
        <f t="shared" si="59"/>
        <v/>
      </c>
      <c r="AR52" s="32" t="str">
        <f t="shared" si="60"/>
        <v/>
      </c>
      <c r="AS52" s="54" t="str">
        <f t="shared" si="61"/>
        <v/>
      </c>
      <c r="AT52" s="45" t="str">
        <f t="shared" si="62"/>
        <v/>
      </c>
      <c r="AU52" s="306"/>
      <c r="AV52" s="36" t="str">
        <f t="shared" si="9"/>
        <v/>
      </c>
      <c r="AW52" s="32" t="str">
        <f t="shared" si="10"/>
        <v/>
      </c>
      <c r="AX52" s="33" t="str">
        <f t="shared" si="63"/>
        <v/>
      </c>
      <c r="AY52" s="35" t="str">
        <f t="shared" si="64"/>
        <v/>
      </c>
      <c r="AZ52" s="53" t="str">
        <f t="shared" si="65"/>
        <v/>
      </c>
      <c r="BA52" s="32" t="str">
        <f t="shared" si="66"/>
        <v/>
      </c>
      <c r="BB52" s="54" t="str">
        <f t="shared" si="67"/>
        <v/>
      </c>
      <c r="BC52" s="45" t="str">
        <f t="shared" si="68"/>
        <v/>
      </c>
      <c r="BD52" s="306"/>
      <c r="BE52" s="36" t="str">
        <f t="shared" si="11"/>
        <v/>
      </c>
      <c r="BF52" s="32" t="str">
        <f t="shared" si="12"/>
        <v/>
      </c>
      <c r="BG52" s="33" t="str">
        <f t="shared" si="69"/>
        <v/>
      </c>
      <c r="BH52" s="35" t="str">
        <f t="shared" si="70"/>
        <v/>
      </c>
      <c r="BI52" s="53" t="str">
        <f t="shared" si="71"/>
        <v/>
      </c>
      <c r="BJ52" s="32" t="str">
        <f t="shared" si="72"/>
        <v/>
      </c>
      <c r="BK52" s="54" t="str">
        <f t="shared" si="73"/>
        <v/>
      </c>
      <c r="BL52" s="45" t="str">
        <f t="shared" si="74"/>
        <v/>
      </c>
      <c r="BM52" s="306"/>
      <c r="BN52" s="36" t="str">
        <f t="shared" si="13"/>
        <v/>
      </c>
      <c r="BO52" s="32" t="str">
        <f t="shared" si="14"/>
        <v/>
      </c>
      <c r="BP52" s="33" t="str">
        <f t="shared" si="75"/>
        <v/>
      </c>
      <c r="BQ52" s="35" t="str">
        <f t="shared" si="76"/>
        <v/>
      </c>
      <c r="BR52" s="53" t="str">
        <f t="shared" si="77"/>
        <v/>
      </c>
      <c r="BS52" s="32" t="str">
        <f t="shared" si="78"/>
        <v/>
      </c>
      <c r="BT52" s="54" t="str">
        <f t="shared" si="79"/>
        <v/>
      </c>
      <c r="BU52" s="45" t="str">
        <f t="shared" si="80"/>
        <v/>
      </c>
      <c r="BV52" s="5">
        <v>53</v>
      </c>
      <c r="BX52" s="80">
        <v>53</v>
      </c>
      <c r="BY52" s="104">
        <f t="shared" si="81"/>
        <v>761.24999999999989</v>
      </c>
      <c r="BZ52" s="104">
        <f t="shared" si="82"/>
        <v>19.567536667364433</v>
      </c>
      <c r="CA52" s="104">
        <f t="shared" si="83"/>
        <v>30.646666028416288</v>
      </c>
      <c r="CB52" s="105">
        <f t="shared" si="84"/>
        <v>505.25151870739711</v>
      </c>
      <c r="CC52" s="106">
        <f t="shared" si="85"/>
        <v>0.8</v>
      </c>
      <c r="CD52" s="87">
        <f t="shared" si="86"/>
        <v>8.8840324913295419</v>
      </c>
      <c r="CE52" s="23">
        <f t="shared" si="87"/>
        <v>56.871867499415636</v>
      </c>
      <c r="CF52" s="24">
        <f t="shared" si="88"/>
        <v>30.841830865597579</v>
      </c>
      <c r="CG52" s="88">
        <f t="shared" si="89"/>
        <v>30.646666028416288</v>
      </c>
      <c r="CH52" s="22"/>
      <c r="CI52" s="80">
        <v>53</v>
      </c>
      <c r="CJ52" s="104">
        <f t="shared" si="90"/>
        <v>761.24999999999989</v>
      </c>
      <c r="CK52" s="104">
        <f t="shared" si="91"/>
        <v>19.567536667364433</v>
      </c>
      <c r="CL52" s="104">
        <f t="shared" si="92"/>
        <v>30.646666028416288</v>
      </c>
      <c r="CM52" s="104">
        <f t="shared" si="93"/>
        <v>505.25151870739711</v>
      </c>
      <c r="CN52" s="114">
        <f t="shared" si="94"/>
        <v>0.8</v>
      </c>
      <c r="CO52" s="104">
        <f t="shared" si="95"/>
        <v>1129.9342924549765</v>
      </c>
      <c r="CP52" s="114">
        <f t="shared" si="96"/>
        <v>23.338049628958913</v>
      </c>
      <c r="CQ52"/>
      <c r="CR52"/>
      <c r="CS52"/>
      <c r="CT52"/>
      <c r="CU52"/>
      <c r="CV52"/>
    </row>
    <row r="53" spans="1:100" ht="15" customHeight="1">
      <c r="A53" s="5">
        <v>54</v>
      </c>
      <c r="B53" s="34">
        <f t="shared" si="0"/>
        <v>1450</v>
      </c>
      <c r="C53" s="32">
        <f t="shared" si="31"/>
        <v>20.2</v>
      </c>
      <c r="D53" s="120">
        <f t="shared" si="32"/>
        <v>1125.8895177607415</v>
      </c>
      <c r="E53" s="33">
        <f t="shared" si="33"/>
        <v>0.95</v>
      </c>
      <c r="F53" s="35">
        <f t="shared" si="34"/>
        <v>608.30197455593282</v>
      </c>
      <c r="G53" s="53">
        <f t="shared" si="35"/>
        <v>9.6483126573706919</v>
      </c>
      <c r="H53" s="32">
        <f t="shared" si="36"/>
        <v>63.04749816448259</v>
      </c>
      <c r="I53" s="54">
        <f t="shared" si="37"/>
        <v>23.5290822043021</v>
      </c>
      <c r="J53" s="45">
        <f t="shared" si="38"/>
        <v>23.43472745609678</v>
      </c>
      <c r="K53" s="306"/>
      <c r="L53" s="36">
        <f t="shared" si="1"/>
        <v>1014.9999999999999</v>
      </c>
      <c r="M53" s="32">
        <f t="shared" si="2"/>
        <v>20.2</v>
      </c>
      <c r="N53" s="33">
        <f t="shared" si="39"/>
        <v>0.88</v>
      </c>
      <c r="O53" s="35">
        <f t="shared" si="40"/>
        <v>560.09809792511908</v>
      </c>
      <c r="P53" s="53">
        <f t="shared" si="41"/>
        <v>9.9992388585074874</v>
      </c>
      <c r="Q53" s="32">
        <f t="shared" si="42"/>
        <v>56.014073256043886</v>
      </c>
      <c r="R53" s="54">
        <f t="shared" si="43"/>
        <v>26.507612649710037</v>
      </c>
      <c r="S53" s="45">
        <f t="shared" si="44"/>
        <v>26.051012384338645</v>
      </c>
      <c r="T53" s="306"/>
      <c r="U53" s="36">
        <f t="shared" si="3"/>
        <v>761.24999999999989</v>
      </c>
      <c r="V53" s="32">
        <f t="shared" si="4"/>
        <v>20.2</v>
      </c>
      <c r="W53" s="33">
        <f t="shared" si="45"/>
        <v>0.81</v>
      </c>
      <c r="X53" s="35">
        <f t="shared" si="46"/>
        <v>514.77326478073599</v>
      </c>
      <c r="Y53" s="53">
        <f t="shared" si="47"/>
        <v>9.8634884211805716</v>
      </c>
      <c r="Z53" s="32">
        <f t="shared" si="48"/>
        <v>52.189777368757959</v>
      </c>
      <c r="AA53" s="54">
        <f t="shared" si="49"/>
        <v>29.545009136644811</v>
      </c>
      <c r="AB53" s="45">
        <f t="shared" si="50"/>
        <v>29.088044556748574</v>
      </c>
      <c r="AC53" s="306"/>
      <c r="AD53" s="36" t="str">
        <f t="shared" si="5"/>
        <v/>
      </c>
      <c r="AE53" s="32" t="str">
        <f t="shared" si="6"/>
        <v/>
      </c>
      <c r="AF53" s="33" t="str">
        <f t="shared" si="51"/>
        <v/>
      </c>
      <c r="AG53" s="35" t="str">
        <f t="shared" si="52"/>
        <v/>
      </c>
      <c r="AH53" s="53" t="str">
        <f t="shared" si="53"/>
        <v/>
      </c>
      <c r="AI53" s="32" t="str">
        <f t="shared" si="54"/>
        <v/>
      </c>
      <c r="AJ53" s="54" t="str">
        <f t="shared" si="55"/>
        <v/>
      </c>
      <c r="AK53" s="45" t="str">
        <f t="shared" si="56"/>
        <v/>
      </c>
      <c r="AL53" s="306"/>
      <c r="AM53" s="36" t="str">
        <f t="shared" si="7"/>
        <v/>
      </c>
      <c r="AN53" s="32" t="str">
        <f t="shared" si="8"/>
        <v/>
      </c>
      <c r="AO53" s="33" t="str">
        <f t="shared" si="57"/>
        <v/>
      </c>
      <c r="AP53" s="35" t="str">
        <f t="shared" si="58"/>
        <v/>
      </c>
      <c r="AQ53" s="53" t="str">
        <f t="shared" si="59"/>
        <v/>
      </c>
      <c r="AR53" s="32" t="str">
        <f t="shared" si="60"/>
        <v/>
      </c>
      <c r="AS53" s="54" t="str">
        <f t="shared" si="61"/>
        <v/>
      </c>
      <c r="AT53" s="45" t="str">
        <f t="shared" si="62"/>
        <v/>
      </c>
      <c r="AU53" s="306"/>
      <c r="AV53" s="36" t="str">
        <f t="shared" si="9"/>
        <v/>
      </c>
      <c r="AW53" s="32" t="str">
        <f t="shared" si="10"/>
        <v/>
      </c>
      <c r="AX53" s="33" t="str">
        <f t="shared" si="63"/>
        <v/>
      </c>
      <c r="AY53" s="35" t="str">
        <f t="shared" si="64"/>
        <v/>
      </c>
      <c r="AZ53" s="53" t="str">
        <f t="shared" si="65"/>
        <v/>
      </c>
      <c r="BA53" s="32" t="str">
        <f t="shared" si="66"/>
        <v/>
      </c>
      <c r="BB53" s="54" t="str">
        <f t="shared" si="67"/>
        <v/>
      </c>
      <c r="BC53" s="45" t="str">
        <f t="shared" si="68"/>
        <v/>
      </c>
      <c r="BD53" s="306"/>
      <c r="BE53" s="36" t="str">
        <f t="shared" si="11"/>
        <v/>
      </c>
      <c r="BF53" s="32" t="str">
        <f t="shared" si="12"/>
        <v/>
      </c>
      <c r="BG53" s="33" t="str">
        <f t="shared" si="69"/>
        <v/>
      </c>
      <c r="BH53" s="35" t="str">
        <f t="shared" si="70"/>
        <v/>
      </c>
      <c r="BI53" s="53" t="str">
        <f t="shared" si="71"/>
        <v/>
      </c>
      <c r="BJ53" s="32" t="str">
        <f t="shared" si="72"/>
        <v/>
      </c>
      <c r="BK53" s="54" t="str">
        <f t="shared" si="73"/>
        <v/>
      </c>
      <c r="BL53" s="45" t="str">
        <f t="shared" si="74"/>
        <v/>
      </c>
      <c r="BM53" s="306"/>
      <c r="BN53" s="36" t="str">
        <f t="shared" si="13"/>
        <v/>
      </c>
      <c r="BO53" s="32" t="str">
        <f t="shared" si="14"/>
        <v/>
      </c>
      <c r="BP53" s="33" t="str">
        <f t="shared" si="75"/>
        <v/>
      </c>
      <c r="BQ53" s="35" t="str">
        <f t="shared" si="76"/>
        <v/>
      </c>
      <c r="BR53" s="53" t="str">
        <f t="shared" si="77"/>
        <v/>
      </c>
      <c r="BS53" s="32" t="str">
        <f t="shared" si="78"/>
        <v/>
      </c>
      <c r="BT53" s="54" t="str">
        <f t="shared" si="79"/>
        <v/>
      </c>
      <c r="BU53" s="45" t="str">
        <f t="shared" si="80"/>
        <v/>
      </c>
      <c r="BV53" s="5">
        <v>54</v>
      </c>
      <c r="BX53" s="80">
        <v>54</v>
      </c>
      <c r="BY53" s="104">
        <f t="shared" si="81"/>
        <v>761.24999999999989</v>
      </c>
      <c r="BZ53" s="104">
        <f t="shared" si="82"/>
        <v>19.751728934038074</v>
      </c>
      <c r="CA53" s="104">
        <f t="shared" si="83"/>
        <v>30.823039750410647</v>
      </c>
      <c r="CB53" s="105">
        <f t="shared" si="84"/>
        <v>514.77326478073599</v>
      </c>
      <c r="CC53" s="106">
        <f t="shared" si="85"/>
        <v>0.81</v>
      </c>
      <c r="CD53" s="87">
        <f t="shared" si="86"/>
        <v>8.9454782997046536</v>
      </c>
      <c r="CE53" s="23">
        <f t="shared" si="87"/>
        <v>57.545638984751868</v>
      </c>
      <c r="CF53" s="24">
        <f t="shared" si="88"/>
        <v>31.023987368098805</v>
      </c>
      <c r="CG53" s="88">
        <f t="shared" si="89"/>
        <v>30.823039750410647</v>
      </c>
      <c r="CH53" s="22"/>
      <c r="CI53" s="80">
        <v>54</v>
      </c>
      <c r="CJ53" s="104">
        <f t="shared" si="90"/>
        <v>761.24999999999989</v>
      </c>
      <c r="CK53" s="104">
        <f t="shared" si="91"/>
        <v>19.751728934038074</v>
      </c>
      <c r="CL53" s="104">
        <f t="shared" si="92"/>
        <v>30.823039750410647</v>
      </c>
      <c r="CM53" s="104">
        <f t="shared" si="93"/>
        <v>514.77326478073599</v>
      </c>
      <c r="CN53" s="114">
        <f t="shared" si="94"/>
        <v>0.81</v>
      </c>
      <c r="CO53" s="104">
        <f t="shared" si="95"/>
        <v>1125.8895177607415</v>
      </c>
      <c r="CP53" s="114">
        <f t="shared" si="96"/>
        <v>23.43472745609678</v>
      </c>
      <c r="CQ53"/>
      <c r="CR53"/>
      <c r="CS53"/>
      <c r="CT53"/>
      <c r="CU53"/>
      <c r="CV53"/>
    </row>
    <row r="54" spans="1:100" ht="15" customHeight="1">
      <c r="A54" s="5">
        <v>55</v>
      </c>
      <c r="B54" s="34">
        <f t="shared" si="0"/>
        <v>1450</v>
      </c>
      <c r="C54" s="32">
        <f t="shared" si="31"/>
        <v>20.399999999999999</v>
      </c>
      <c r="D54" s="120">
        <f t="shared" si="32"/>
        <v>1121.8656607029172</v>
      </c>
      <c r="E54" s="33">
        <f t="shared" si="33"/>
        <v>0.96</v>
      </c>
      <c r="F54" s="35">
        <f t="shared" si="34"/>
        <v>618.06300890661748</v>
      </c>
      <c r="G54" s="53">
        <f t="shared" si="35"/>
        <v>9.7205100104139674</v>
      </c>
      <c r="H54" s="32">
        <f t="shared" si="36"/>
        <v>63.583393077571252</v>
      </c>
      <c r="I54" s="54">
        <f t="shared" si="37"/>
        <v>23.628867565901718</v>
      </c>
      <c r="J54" s="45">
        <f t="shared" si="38"/>
        <v>23.529880475796354</v>
      </c>
      <c r="K54" s="306"/>
      <c r="L54" s="36">
        <f t="shared" si="1"/>
        <v>1014.9999999999999</v>
      </c>
      <c r="M54" s="32">
        <f t="shared" si="2"/>
        <v>20.399999999999999</v>
      </c>
      <c r="N54" s="33">
        <f t="shared" si="39"/>
        <v>0.88</v>
      </c>
      <c r="O54" s="35">
        <f t="shared" si="40"/>
        <v>569.81216621147507</v>
      </c>
      <c r="P54" s="53">
        <f t="shared" si="41"/>
        <v>10.094218886809543</v>
      </c>
      <c r="Q54" s="32">
        <f t="shared" si="42"/>
        <v>56.449357062790455</v>
      </c>
      <c r="R54" s="54">
        <f t="shared" si="43"/>
        <v>26.610408291319743</v>
      </c>
      <c r="S54" s="45">
        <f t="shared" si="44"/>
        <v>26.151084939159269</v>
      </c>
      <c r="T54" s="306"/>
      <c r="U54" s="36">
        <f t="shared" si="3"/>
        <v>761.24999999999989</v>
      </c>
      <c r="V54" s="32">
        <f t="shared" si="4"/>
        <v>20.399999999999999</v>
      </c>
      <c r="W54" s="33">
        <f t="shared" si="45"/>
        <v>0.81</v>
      </c>
      <c r="X54" s="35">
        <f t="shared" si="46"/>
        <v>524.3306545822054</v>
      </c>
      <c r="Y54" s="53">
        <f t="shared" si="47"/>
        <v>9.9571243857467167</v>
      </c>
      <c r="Z54" s="32">
        <f t="shared" si="48"/>
        <v>52.658843484245992</v>
      </c>
      <c r="AA54" s="54">
        <f t="shared" si="49"/>
        <v>29.677482998040833</v>
      </c>
      <c r="AB54" s="45">
        <f t="shared" si="50"/>
        <v>29.217795043573215</v>
      </c>
      <c r="AC54" s="306"/>
      <c r="AD54" s="36">
        <f t="shared" si="5"/>
        <v>608.99999999999989</v>
      </c>
      <c r="AE54" s="32">
        <f t="shared" si="6"/>
        <v>20.399999999999999</v>
      </c>
      <c r="AF54" s="33">
        <f t="shared" si="51"/>
        <v>0.75</v>
      </c>
      <c r="AG54" s="35">
        <f t="shared" si="52"/>
        <v>485.57298223352979</v>
      </c>
      <c r="AH54" s="53">
        <f t="shared" si="53"/>
        <v>9.8635665240398254</v>
      </c>
      <c r="AI54" s="32">
        <f t="shared" si="54"/>
        <v>49.228945843278346</v>
      </c>
      <c r="AJ54" s="54">
        <f t="shared" si="55"/>
        <v>32.081648861148715</v>
      </c>
      <c r="AK54" s="45">
        <f t="shared" si="56"/>
        <v>31.619097985928391</v>
      </c>
      <c r="AL54" s="306"/>
      <c r="AM54" s="36" t="str">
        <f t="shared" si="7"/>
        <v/>
      </c>
      <c r="AN54" s="32" t="str">
        <f t="shared" si="8"/>
        <v/>
      </c>
      <c r="AO54" s="33" t="str">
        <f t="shared" si="57"/>
        <v/>
      </c>
      <c r="AP54" s="35" t="str">
        <f t="shared" si="58"/>
        <v/>
      </c>
      <c r="AQ54" s="53" t="str">
        <f t="shared" si="59"/>
        <v/>
      </c>
      <c r="AR54" s="32" t="str">
        <f t="shared" si="60"/>
        <v/>
      </c>
      <c r="AS54" s="54" t="str">
        <f t="shared" si="61"/>
        <v/>
      </c>
      <c r="AT54" s="45" t="str">
        <f t="shared" si="62"/>
        <v/>
      </c>
      <c r="AU54" s="306"/>
      <c r="AV54" s="36" t="str">
        <f t="shared" si="9"/>
        <v/>
      </c>
      <c r="AW54" s="32" t="str">
        <f t="shared" si="10"/>
        <v/>
      </c>
      <c r="AX54" s="33" t="str">
        <f t="shared" si="63"/>
        <v/>
      </c>
      <c r="AY54" s="35" t="str">
        <f t="shared" si="64"/>
        <v/>
      </c>
      <c r="AZ54" s="53" t="str">
        <f t="shared" si="65"/>
        <v/>
      </c>
      <c r="BA54" s="32" t="str">
        <f t="shared" si="66"/>
        <v/>
      </c>
      <c r="BB54" s="54" t="str">
        <f t="shared" si="67"/>
        <v/>
      </c>
      <c r="BC54" s="45" t="str">
        <f t="shared" si="68"/>
        <v/>
      </c>
      <c r="BD54" s="306"/>
      <c r="BE54" s="36" t="str">
        <f t="shared" si="11"/>
        <v/>
      </c>
      <c r="BF54" s="32" t="str">
        <f t="shared" si="12"/>
        <v/>
      </c>
      <c r="BG54" s="33" t="str">
        <f t="shared" si="69"/>
        <v/>
      </c>
      <c r="BH54" s="35" t="str">
        <f t="shared" si="70"/>
        <v/>
      </c>
      <c r="BI54" s="53" t="str">
        <f t="shared" si="71"/>
        <v/>
      </c>
      <c r="BJ54" s="32" t="str">
        <f t="shared" si="72"/>
        <v/>
      </c>
      <c r="BK54" s="54" t="str">
        <f t="shared" si="73"/>
        <v/>
      </c>
      <c r="BL54" s="45" t="str">
        <f t="shared" si="74"/>
        <v/>
      </c>
      <c r="BM54" s="306"/>
      <c r="BN54" s="36" t="str">
        <f t="shared" si="13"/>
        <v/>
      </c>
      <c r="BO54" s="32" t="str">
        <f t="shared" si="14"/>
        <v/>
      </c>
      <c r="BP54" s="33" t="str">
        <f t="shared" si="75"/>
        <v/>
      </c>
      <c r="BQ54" s="35" t="str">
        <f t="shared" si="76"/>
        <v/>
      </c>
      <c r="BR54" s="53" t="str">
        <f t="shared" si="77"/>
        <v/>
      </c>
      <c r="BS54" s="32" t="str">
        <f t="shared" si="78"/>
        <v/>
      </c>
      <c r="BT54" s="54" t="str">
        <f t="shared" si="79"/>
        <v/>
      </c>
      <c r="BU54" s="45" t="str">
        <f t="shared" si="80"/>
        <v/>
      </c>
      <c r="BV54" s="5">
        <v>55</v>
      </c>
      <c r="BX54" s="80">
        <v>55</v>
      </c>
      <c r="BY54" s="104">
        <f t="shared" si="81"/>
        <v>608.99999999999989</v>
      </c>
      <c r="BZ54" s="104">
        <f t="shared" si="82"/>
        <v>19.927518956372129</v>
      </c>
      <c r="CA54" s="104">
        <f t="shared" si="83"/>
        <v>33.613163466067306</v>
      </c>
      <c r="CB54" s="105">
        <f t="shared" si="84"/>
        <v>485.57298223352979</v>
      </c>
      <c r="CC54" s="106">
        <f t="shared" si="85"/>
        <v>0.75</v>
      </c>
      <c r="CD54" s="87">
        <f t="shared" si="86"/>
        <v>8.8525293838265142</v>
      </c>
      <c r="CE54" s="23">
        <f t="shared" si="87"/>
        <v>54.851326799396674</v>
      </c>
      <c r="CF54" s="24">
        <f t="shared" si="88"/>
        <v>33.864134594855862</v>
      </c>
      <c r="CG54" s="88">
        <f t="shared" si="89"/>
        <v>33.613163466067306</v>
      </c>
      <c r="CH54" s="22"/>
      <c r="CI54" s="80">
        <v>55</v>
      </c>
      <c r="CJ54" s="104">
        <f t="shared" si="90"/>
        <v>608.99999999999989</v>
      </c>
      <c r="CK54" s="104">
        <f t="shared" si="91"/>
        <v>19.927518956372129</v>
      </c>
      <c r="CL54" s="104">
        <f t="shared" si="92"/>
        <v>33.613163466067306</v>
      </c>
      <c r="CM54" s="104">
        <f t="shared" si="93"/>
        <v>485.57298223352979</v>
      </c>
      <c r="CN54" s="114">
        <f t="shared" si="94"/>
        <v>0.75</v>
      </c>
      <c r="CO54" s="104">
        <f t="shared" si="95"/>
        <v>1121.8656607029172</v>
      </c>
      <c r="CP54" s="114">
        <f t="shared" si="96"/>
        <v>23.529880475796354</v>
      </c>
      <c r="CQ54"/>
      <c r="CR54"/>
      <c r="CS54"/>
      <c r="CT54"/>
      <c r="CU54"/>
      <c r="CV54"/>
    </row>
    <row r="55" spans="1:100" ht="15" customHeight="1">
      <c r="A55" s="5">
        <v>56</v>
      </c>
      <c r="B55" s="34">
        <f t="shared" si="0"/>
        <v>1450</v>
      </c>
      <c r="C55" s="32">
        <f t="shared" si="31"/>
        <v>20.6</v>
      </c>
      <c r="D55" s="120">
        <f t="shared" si="32"/>
        <v>1117.8627728046245</v>
      </c>
      <c r="E55" s="33">
        <f t="shared" si="33"/>
        <v>0.96</v>
      </c>
      <c r="F55" s="35">
        <f t="shared" si="34"/>
        <v>627.84289973022283</v>
      </c>
      <c r="G55" s="53">
        <f t="shared" si="35"/>
        <v>9.7927073634572412</v>
      </c>
      <c r="H55" s="32">
        <f t="shared" si="36"/>
        <v>64.113311715317877</v>
      </c>
      <c r="I55" s="54">
        <f t="shared" si="37"/>
        <v>23.727127471906556</v>
      </c>
      <c r="J55" s="45">
        <f t="shared" si="38"/>
        <v>23.623543567761953</v>
      </c>
      <c r="K55" s="306"/>
      <c r="L55" s="36">
        <f t="shared" si="1"/>
        <v>1014.9999999999999</v>
      </c>
      <c r="M55" s="32">
        <f t="shared" si="2"/>
        <v>20.6</v>
      </c>
      <c r="N55" s="33">
        <f t="shared" si="39"/>
        <v>0.89</v>
      </c>
      <c r="O55" s="35">
        <f t="shared" si="40"/>
        <v>579.55235895965939</v>
      </c>
      <c r="P55" s="53">
        <f t="shared" si="41"/>
        <v>10.189198915111598</v>
      </c>
      <c r="Q55" s="32">
        <f t="shared" si="42"/>
        <v>56.879089689781736</v>
      </c>
      <c r="R55" s="54">
        <f t="shared" si="43"/>
        <v>26.711504921809702</v>
      </c>
      <c r="S55" s="45">
        <f t="shared" si="44"/>
        <v>26.24947275965059</v>
      </c>
      <c r="T55" s="306"/>
      <c r="U55" s="36">
        <f t="shared" si="3"/>
        <v>761.24999999999989</v>
      </c>
      <c r="V55" s="32">
        <f t="shared" si="4"/>
        <v>20.6</v>
      </c>
      <c r="W55" s="33">
        <f t="shared" si="45"/>
        <v>0.82</v>
      </c>
      <c r="X55" s="35">
        <f t="shared" si="46"/>
        <v>533.92272566688314</v>
      </c>
      <c r="Y55" s="53">
        <f t="shared" si="47"/>
        <v>10.050760350312862</v>
      </c>
      <c r="Z55" s="32">
        <f t="shared" si="48"/>
        <v>53.122620285167095</v>
      </c>
      <c r="AA55" s="54">
        <f t="shared" si="49"/>
        <v>29.807884227640315</v>
      </c>
      <c r="AB55" s="45">
        <f t="shared" si="50"/>
        <v>29.345490314926302</v>
      </c>
      <c r="AC55" s="306"/>
      <c r="AD55" s="36">
        <f t="shared" si="5"/>
        <v>608.99999999999989</v>
      </c>
      <c r="AE55" s="32">
        <f t="shared" si="6"/>
        <v>20.6</v>
      </c>
      <c r="AF55" s="33">
        <f t="shared" si="51"/>
        <v>0.76</v>
      </c>
      <c r="AG55" s="35">
        <f t="shared" si="52"/>
        <v>494.9537558616521</v>
      </c>
      <c r="AH55" s="53">
        <f t="shared" si="53"/>
        <v>9.9562852546676694</v>
      </c>
      <c r="AI55" s="32">
        <f t="shared" si="54"/>
        <v>49.712693359163218</v>
      </c>
      <c r="AJ55" s="54">
        <f t="shared" si="55"/>
        <v>32.2388884538314</v>
      </c>
      <c r="AK55" s="45">
        <f t="shared" si="56"/>
        <v>31.773576090589845</v>
      </c>
      <c r="AL55" s="306"/>
      <c r="AM55" s="36" t="str">
        <f t="shared" si="7"/>
        <v/>
      </c>
      <c r="AN55" s="32" t="str">
        <f t="shared" si="8"/>
        <v/>
      </c>
      <c r="AO55" s="33" t="str">
        <f t="shared" si="57"/>
        <v/>
      </c>
      <c r="AP55" s="35" t="str">
        <f t="shared" si="58"/>
        <v/>
      </c>
      <c r="AQ55" s="53" t="str">
        <f t="shared" si="59"/>
        <v/>
      </c>
      <c r="AR55" s="32" t="str">
        <f t="shared" si="60"/>
        <v/>
      </c>
      <c r="AS55" s="54" t="str">
        <f t="shared" si="61"/>
        <v/>
      </c>
      <c r="AT55" s="45" t="str">
        <f t="shared" si="62"/>
        <v/>
      </c>
      <c r="AU55" s="306"/>
      <c r="AV55" s="36" t="str">
        <f t="shared" si="9"/>
        <v/>
      </c>
      <c r="AW55" s="32" t="str">
        <f t="shared" si="10"/>
        <v/>
      </c>
      <c r="AX55" s="33" t="str">
        <f t="shared" si="63"/>
        <v/>
      </c>
      <c r="AY55" s="35" t="str">
        <f t="shared" si="64"/>
        <v/>
      </c>
      <c r="AZ55" s="53" t="str">
        <f t="shared" si="65"/>
        <v/>
      </c>
      <c r="BA55" s="32" t="str">
        <f t="shared" si="66"/>
        <v/>
      </c>
      <c r="BB55" s="54" t="str">
        <f t="shared" si="67"/>
        <v/>
      </c>
      <c r="BC55" s="45" t="str">
        <f t="shared" si="68"/>
        <v/>
      </c>
      <c r="BD55" s="306"/>
      <c r="BE55" s="36" t="str">
        <f t="shared" si="11"/>
        <v/>
      </c>
      <c r="BF55" s="32" t="str">
        <f t="shared" si="12"/>
        <v/>
      </c>
      <c r="BG55" s="33" t="str">
        <f t="shared" si="69"/>
        <v/>
      </c>
      <c r="BH55" s="35" t="str">
        <f t="shared" si="70"/>
        <v/>
      </c>
      <c r="BI55" s="53" t="str">
        <f t="shared" si="71"/>
        <v/>
      </c>
      <c r="BJ55" s="32" t="str">
        <f t="shared" si="72"/>
        <v/>
      </c>
      <c r="BK55" s="54" t="str">
        <f t="shared" si="73"/>
        <v/>
      </c>
      <c r="BL55" s="45" t="str">
        <f t="shared" si="74"/>
        <v/>
      </c>
      <c r="BM55" s="306"/>
      <c r="BN55" s="36" t="str">
        <f t="shared" si="13"/>
        <v/>
      </c>
      <c r="BO55" s="32" t="str">
        <f t="shared" si="14"/>
        <v/>
      </c>
      <c r="BP55" s="33" t="str">
        <f t="shared" si="75"/>
        <v/>
      </c>
      <c r="BQ55" s="35" t="str">
        <f t="shared" si="76"/>
        <v/>
      </c>
      <c r="BR55" s="53" t="str">
        <f t="shared" si="77"/>
        <v/>
      </c>
      <c r="BS55" s="32" t="str">
        <f t="shared" si="78"/>
        <v/>
      </c>
      <c r="BT55" s="54" t="str">
        <f t="shared" si="79"/>
        <v/>
      </c>
      <c r="BU55" s="45" t="str">
        <f t="shared" si="80"/>
        <v/>
      </c>
      <c r="BV55" s="5">
        <v>56</v>
      </c>
      <c r="BX55" s="80">
        <v>56</v>
      </c>
      <c r="BY55" s="104">
        <f t="shared" si="81"/>
        <v>608.99999999999989</v>
      </c>
      <c r="BZ55" s="104">
        <f t="shared" si="82"/>
        <v>20.111628848101272</v>
      </c>
      <c r="CA55" s="104">
        <f t="shared" si="83"/>
        <v>33.817123048757722</v>
      </c>
      <c r="CB55" s="105">
        <f t="shared" si="84"/>
        <v>494.9537558616521</v>
      </c>
      <c r="CC55" s="106">
        <f t="shared" si="85"/>
        <v>0.76</v>
      </c>
      <c r="CD55" s="87">
        <f t="shared" si="86"/>
        <v>8.9125471593625001</v>
      </c>
      <c r="CE55" s="23">
        <f t="shared" si="87"/>
        <v>55.53448941268271</v>
      </c>
      <c r="CF55" s="24">
        <f t="shared" si="88"/>
        <v>34.074367624553204</v>
      </c>
      <c r="CG55" s="88">
        <f t="shared" si="89"/>
        <v>33.817123048757722</v>
      </c>
      <c r="CH55" s="22"/>
      <c r="CI55" s="80">
        <v>56</v>
      </c>
      <c r="CJ55" s="104">
        <f t="shared" si="90"/>
        <v>608.99999999999989</v>
      </c>
      <c r="CK55" s="104">
        <f t="shared" si="91"/>
        <v>20.111628848101272</v>
      </c>
      <c r="CL55" s="104">
        <f t="shared" si="92"/>
        <v>33.817123048757722</v>
      </c>
      <c r="CM55" s="104">
        <f t="shared" si="93"/>
        <v>494.9537558616521</v>
      </c>
      <c r="CN55" s="114">
        <f t="shared" si="94"/>
        <v>0.76</v>
      </c>
      <c r="CO55" s="104">
        <f t="shared" si="95"/>
        <v>1117.8627728046245</v>
      </c>
      <c r="CP55" s="114">
        <f t="shared" si="96"/>
        <v>23.623543567761953</v>
      </c>
      <c r="CQ55"/>
      <c r="CR55"/>
      <c r="CS55"/>
      <c r="CT55"/>
      <c r="CU55"/>
      <c r="CV55"/>
    </row>
    <row r="56" spans="1:100" ht="15" customHeight="1">
      <c r="A56" s="5">
        <v>57</v>
      </c>
      <c r="B56" s="34">
        <f t="shared" si="0"/>
        <v>1450</v>
      </c>
      <c r="C56" s="32">
        <f t="shared" si="31"/>
        <v>20.8</v>
      </c>
      <c r="D56" s="120">
        <f t="shared" si="32"/>
        <v>1113.8808926268393</v>
      </c>
      <c r="E56" s="33">
        <f t="shared" si="33"/>
        <v>0.97</v>
      </c>
      <c r="F56" s="35">
        <f t="shared" si="34"/>
        <v>637.64120276123731</v>
      </c>
      <c r="G56" s="53">
        <f t="shared" si="35"/>
        <v>9.864904716500515</v>
      </c>
      <c r="H56" s="32">
        <f t="shared" si="36"/>
        <v>64.637340256788079</v>
      </c>
      <c r="I56" s="54">
        <f t="shared" si="37"/>
        <v>23.823896679080029</v>
      </c>
      <c r="J56" s="45">
        <f t="shared" si="38"/>
        <v>23.71575067927197</v>
      </c>
      <c r="K56" s="306"/>
      <c r="L56" s="36">
        <f t="shared" si="1"/>
        <v>1014.9999999999999</v>
      </c>
      <c r="M56" s="32">
        <f t="shared" si="2"/>
        <v>20.8</v>
      </c>
      <c r="N56" s="33">
        <f t="shared" si="39"/>
        <v>0.89</v>
      </c>
      <c r="O56" s="35">
        <f t="shared" si="40"/>
        <v>589.3179701261256</v>
      </c>
      <c r="P56" s="53">
        <f t="shared" si="41"/>
        <v>10.28417894341365</v>
      </c>
      <c r="Q56" s="32">
        <f t="shared" si="42"/>
        <v>57.303356288208654</v>
      </c>
      <c r="R56" s="54">
        <f t="shared" si="43"/>
        <v>26.810941680864836</v>
      </c>
      <c r="S56" s="45">
        <f t="shared" si="44"/>
        <v>26.346214656606755</v>
      </c>
      <c r="T56" s="306"/>
      <c r="U56" s="36">
        <f t="shared" si="3"/>
        <v>761.24999999999989</v>
      </c>
      <c r="V56" s="32">
        <f t="shared" si="4"/>
        <v>20.8</v>
      </c>
      <c r="W56" s="33">
        <f t="shared" si="45"/>
        <v>0.82</v>
      </c>
      <c r="X56" s="35">
        <f t="shared" si="46"/>
        <v>543.5485472016868</v>
      </c>
      <c r="Y56" s="53">
        <f t="shared" si="47"/>
        <v>10.144396314879005</v>
      </c>
      <c r="Z56" s="32">
        <f t="shared" si="48"/>
        <v>53.581162479274631</v>
      </c>
      <c r="AA56" s="54">
        <f t="shared" si="49"/>
        <v>29.936255193243099</v>
      </c>
      <c r="AB56" s="45">
        <f t="shared" si="50"/>
        <v>29.471172382591057</v>
      </c>
      <c r="AC56" s="306"/>
      <c r="AD56" s="36">
        <f t="shared" si="5"/>
        <v>608.99999999999989</v>
      </c>
      <c r="AE56" s="32">
        <f t="shared" si="6"/>
        <v>20.8</v>
      </c>
      <c r="AF56" s="33">
        <f t="shared" si="51"/>
        <v>0.76</v>
      </c>
      <c r="AG56" s="35">
        <f t="shared" si="52"/>
        <v>504.37613784658959</v>
      </c>
      <c r="AH56" s="53">
        <f t="shared" si="53"/>
        <v>10.049003985295508</v>
      </c>
      <c r="AI56" s="32">
        <f t="shared" si="54"/>
        <v>50.191654673899258</v>
      </c>
      <c r="AJ56" s="54">
        <f t="shared" si="55"/>
        <v>32.393820374643937</v>
      </c>
      <c r="AK56" s="45">
        <f t="shared" si="56"/>
        <v>31.925765914747874</v>
      </c>
      <c r="AL56" s="306"/>
      <c r="AM56" s="36" t="str">
        <f t="shared" si="7"/>
        <v/>
      </c>
      <c r="AN56" s="32" t="str">
        <f t="shared" si="8"/>
        <v/>
      </c>
      <c r="AO56" s="33" t="str">
        <f t="shared" si="57"/>
        <v/>
      </c>
      <c r="AP56" s="35" t="str">
        <f t="shared" si="58"/>
        <v/>
      </c>
      <c r="AQ56" s="53" t="str">
        <f t="shared" si="59"/>
        <v/>
      </c>
      <c r="AR56" s="32" t="str">
        <f t="shared" si="60"/>
        <v/>
      </c>
      <c r="AS56" s="54" t="str">
        <f t="shared" si="61"/>
        <v/>
      </c>
      <c r="AT56" s="45" t="str">
        <f t="shared" si="62"/>
        <v/>
      </c>
      <c r="AU56" s="306"/>
      <c r="AV56" s="36" t="str">
        <f t="shared" si="9"/>
        <v/>
      </c>
      <c r="AW56" s="32" t="str">
        <f t="shared" si="10"/>
        <v/>
      </c>
      <c r="AX56" s="33" t="str">
        <f t="shared" si="63"/>
        <v/>
      </c>
      <c r="AY56" s="35" t="str">
        <f t="shared" si="64"/>
        <v/>
      </c>
      <c r="AZ56" s="53" t="str">
        <f t="shared" si="65"/>
        <v/>
      </c>
      <c r="BA56" s="32" t="str">
        <f t="shared" si="66"/>
        <v/>
      </c>
      <c r="BB56" s="54" t="str">
        <f t="shared" si="67"/>
        <v/>
      </c>
      <c r="BC56" s="45" t="str">
        <f t="shared" si="68"/>
        <v/>
      </c>
      <c r="BD56" s="306"/>
      <c r="BE56" s="36" t="str">
        <f t="shared" si="11"/>
        <v/>
      </c>
      <c r="BF56" s="32" t="str">
        <f t="shared" si="12"/>
        <v/>
      </c>
      <c r="BG56" s="33" t="str">
        <f t="shared" si="69"/>
        <v/>
      </c>
      <c r="BH56" s="35" t="str">
        <f t="shared" si="70"/>
        <v/>
      </c>
      <c r="BI56" s="53" t="str">
        <f t="shared" si="71"/>
        <v/>
      </c>
      <c r="BJ56" s="32" t="str">
        <f t="shared" si="72"/>
        <v/>
      </c>
      <c r="BK56" s="54" t="str">
        <f t="shared" si="73"/>
        <v/>
      </c>
      <c r="BL56" s="45" t="str">
        <f t="shared" si="74"/>
        <v/>
      </c>
      <c r="BM56" s="306"/>
      <c r="BN56" s="36" t="str">
        <f t="shared" si="13"/>
        <v/>
      </c>
      <c r="BO56" s="32" t="str">
        <f t="shared" si="14"/>
        <v/>
      </c>
      <c r="BP56" s="33" t="str">
        <f t="shared" si="75"/>
        <v/>
      </c>
      <c r="BQ56" s="35" t="str">
        <f t="shared" si="76"/>
        <v/>
      </c>
      <c r="BR56" s="53" t="str">
        <f t="shared" si="77"/>
        <v/>
      </c>
      <c r="BS56" s="32" t="str">
        <f t="shared" si="78"/>
        <v/>
      </c>
      <c r="BT56" s="54" t="str">
        <f t="shared" si="79"/>
        <v/>
      </c>
      <c r="BU56" s="45" t="str">
        <f t="shared" si="80"/>
        <v/>
      </c>
      <c r="BV56" s="5">
        <v>57</v>
      </c>
      <c r="BX56" s="80">
        <v>57</v>
      </c>
      <c r="BY56" s="104">
        <f t="shared" si="81"/>
        <v>608.99999999999989</v>
      </c>
      <c r="BZ56" s="104">
        <f t="shared" si="82"/>
        <v>20.295738739830409</v>
      </c>
      <c r="CA56" s="104">
        <f t="shared" si="83"/>
        <v>34.018482664916327</v>
      </c>
      <c r="CB56" s="105">
        <f t="shared" si="84"/>
        <v>504.37613784658959</v>
      </c>
      <c r="CC56" s="106">
        <f t="shared" si="85"/>
        <v>0.76</v>
      </c>
      <c r="CD56" s="87">
        <f t="shared" si="86"/>
        <v>8.9725649348984842</v>
      </c>
      <c r="CE56" s="23">
        <f t="shared" si="87"/>
        <v>56.213149919354258</v>
      </c>
      <c r="CF56" s="24">
        <f t="shared" si="88"/>
        <v>34.281938690584958</v>
      </c>
      <c r="CG56" s="88">
        <f t="shared" si="89"/>
        <v>34.018482664916327</v>
      </c>
      <c r="CH56" s="22"/>
      <c r="CI56" s="80">
        <v>57</v>
      </c>
      <c r="CJ56" s="104">
        <f t="shared" si="90"/>
        <v>608.99999999999989</v>
      </c>
      <c r="CK56" s="104">
        <f t="shared" si="91"/>
        <v>20.295738739830409</v>
      </c>
      <c r="CL56" s="104">
        <f t="shared" si="92"/>
        <v>34.018482664916327</v>
      </c>
      <c r="CM56" s="104">
        <f t="shared" si="93"/>
        <v>504.37613784658959</v>
      </c>
      <c r="CN56" s="114">
        <f t="shared" si="94"/>
        <v>0.76</v>
      </c>
      <c r="CO56" s="104">
        <f t="shared" si="95"/>
        <v>1113.8808926268393</v>
      </c>
      <c r="CP56" s="114">
        <f t="shared" si="96"/>
        <v>23.71575067927197</v>
      </c>
      <c r="CQ56"/>
      <c r="CR56"/>
      <c r="CS56"/>
      <c r="CT56"/>
      <c r="CU56"/>
      <c r="CV56"/>
    </row>
    <row r="57" spans="1:100" ht="15" customHeight="1">
      <c r="A57" s="5">
        <v>58</v>
      </c>
      <c r="B57" s="34">
        <f t="shared" si="0"/>
        <v>1450</v>
      </c>
      <c r="C57" s="32">
        <f t="shared" si="31"/>
        <v>21</v>
      </c>
      <c r="D57" s="120">
        <f t="shared" si="32"/>
        <v>1109.9200465971928</v>
      </c>
      <c r="E57" s="33">
        <f t="shared" si="33"/>
        <v>0.97</v>
      </c>
      <c r="F57" s="35">
        <f t="shared" si="34"/>
        <v>647.45749406851996</v>
      </c>
      <c r="G57" s="53">
        <f t="shared" si="35"/>
        <v>9.9371020695437888</v>
      </c>
      <c r="H57" s="32">
        <f t="shared" si="36"/>
        <v>65.155564422842303</v>
      </c>
      <c r="I57" s="54">
        <f t="shared" si="37"/>
        <v>23.919209014528587</v>
      </c>
      <c r="J57" s="45">
        <f t="shared" si="38"/>
        <v>23.80653484959954</v>
      </c>
      <c r="K57" s="306"/>
      <c r="L57" s="36">
        <f t="shared" si="1"/>
        <v>1014.9999999999999</v>
      </c>
      <c r="M57" s="32">
        <f t="shared" si="2"/>
        <v>21</v>
      </c>
      <c r="N57" s="33">
        <f t="shared" si="39"/>
        <v>0.9</v>
      </c>
      <c r="O57" s="35">
        <f t="shared" si="40"/>
        <v>599.1083213386338</v>
      </c>
      <c r="P57" s="53">
        <f t="shared" si="41"/>
        <v>10.379158971715706</v>
      </c>
      <c r="Q57" s="32">
        <f t="shared" si="42"/>
        <v>57.722241558421707</v>
      </c>
      <c r="R57" s="54">
        <f t="shared" si="43"/>
        <v>26.908756712494103</v>
      </c>
      <c r="S57" s="45">
        <f t="shared" si="44"/>
        <v>26.441348453512607</v>
      </c>
      <c r="T57" s="306"/>
      <c r="U57" s="36">
        <f t="shared" si="3"/>
        <v>761.24999999999989</v>
      </c>
      <c r="V57" s="32">
        <f t="shared" si="4"/>
        <v>21</v>
      </c>
      <c r="W57" s="33">
        <f t="shared" si="45"/>
        <v>0.83</v>
      </c>
      <c r="X57" s="35">
        <f t="shared" si="46"/>
        <v>553.2072190614648</v>
      </c>
      <c r="Y57" s="53">
        <f t="shared" si="47"/>
        <v>10.23803227944515</v>
      </c>
      <c r="Z57" s="32">
        <f t="shared" si="48"/>
        <v>54.034525772314311</v>
      </c>
      <c r="AA57" s="54">
        <f t="shared" si="49"/>
        <v>30.062637399488018</v>
      </c>
      <c r="AB57" s="45">
        <f t="shared" si="50"/>
        <v>29.594882402442828</v>
      </c>
      <c r="AC57" s="306"/>
      <c r="AD57" s="36">
        <f t="shared" si="5"/>
        <v>608.99999999999989</v>
      </c>
      <c r="AE57" s="32">
        <f t="shared" si="6"/>
        <v>21</v>
      </c>
      <c r="AF57" s="33">
        <f t="shared" si="51"/>
        <v>0.77</v>
      </c>
      <c r="AG57" s="35">
        <f t="shared" si="52"/>
        <v>513.83907929032625</v>
      </c>
      <c r="AH57" s="53">
        <f t="shared" si="53"/>
        <v>10.141722715923351</v>
      </c>
      <c r="AI57" s="32">
        <f t="shared" si="54"/>
        <v>50.665857634182409</v>
      </c>
      <c r="AJ57" s="54">
        <f t="shared" si="55"/>
        <v>32.546486523444266</v>
      </c>
      <c r="AK57" s="45">
        <f t="shared" si="56"/>
        <v>32.075709006175913</v>
      </c>
      <c r="AL57" s="306"/>
      <c r="AM57" s="36" t="str">
        <f t="shared" si="7"/>
        <v/>
      </c>
      <c r="AN57" s="32" t="str">
        <f t="shared" si="8"/>
        <v/>
      </c>
      <c r="AO57" s="33" t="str">
        <f t="shared" si="57"/>
        <v/>
      </c>
      <c r="AP57" s="35" t="str">
        <f t="shared" si="58"/>
        <v/>
      </c>
      <c r="AQ57" s="53" t="str">
        <f t="shared" si="59"/>
        <v/>
      </c>
      <c r="AR57" s="32" t="str">
        <f t="shared" si="60"/>
        <v/>
      </c>
      <c r="AS57" s="54" t="str">
        <f t="shared" si="61"/>
        <v/>
      </c>
      <c r="AT57" s="45" t="str">
        <f t="shared" si="62"/>
        <v/>
      </c>
      <c r="AU57" s="306"/>
      <c r="AV57" s="36" t="str">
        <f t="shared" si="9"/>
        <v/>
      </c>
      <c r="AW57" s="32" t="str">
        <f t="shared" si="10"/>
        <v/>
      </c>
      <c r="AX57" s="33" t="str">
        <f t="shared" si="63"/>
        <v/>
      </c>
      <c r="AY57" s="35" t="str">
        <f t="shared" si="64"/>
        <v/>
      </c>
      <c r="AZ57" s="53" t="str">
        <f t="shared" si="65"/>
        <v/>
      </c>
      <c r="BA57" s="32" t="str">
        <f t="shared" si="66"/>
        <v/>
      </c>
      <c r="BB57" s="54" t="str">
        <f t="shared" si="67"/>
        <v/>
      </c>
      <c r="BC57" s="45" t="str">
        <f t="shared" si="68"/>
        <v/>
      </c>
      <c r="BD57" s="306"/>
      <c r="BE57" s="36" t="str">
        <f t="shared" si="11"/>
        <v/>
      </c>
      <c r="BF57" s="32" t="str">
        <f t="shared" si="12"/>
        <v/>
      </c>
      <c r="BG57" s="33" t="str">
        <f t="shared" si="69"/>
        <v/>
      </c>
      <c r="BH57" s="35" t="str">
        <f t="shared" si="70"/>
        <v/>
      </c>
      <c r="BI57" s="53" t="str">
        <f t="shared" si="71"/>
        <v/>
      </c>
      <c r="BJ57" s="32" t="str">
        <f t="shared" si="72"/>
        <v/>
      </c>
      <c r="BK57" s="54" t="str">
        <f t="shared" si="73"/>
        <v/>
      </c>
      <c r="BL57" s="45" t="str">
        <f t="shared" si="74"/>
        <v/>
      </c>
      <c r="BM57" s="306"/>
      <c r="BN57" s="36" t="str">
        <f t="shared" si="13"/>
        <v/>
      </c>
      <c r="BO57" s="32" t="str">
        <f t="shared" si="14"/>
        <v/>
      </c>
      <c r="BP57" s="33" t="str">
        <f t="shared" si="75"/>
        <v/>
      </c>
      <c r="BQ57" s="35" t="str">
        <f t="shared" si="76"/>
        <v/>
      </c>
      <c r="BR57" s="53" t="str">
        <f t="shared" si="77"/>
        <v/>
      </c>
      <c r="BS57" s="32" t="str">
        <f t="shared" si="78"/>
        <v/>
      </c>
      <c r="BT57" s="54" t="str">
        <f t="shared" si="79"/>
        <v/>
      </c>
      <c r="BU57" s="45" t="str">
        <f t="shared" si="80"/>
        <v/>
      </c>
      <c r="BV57" s="5">
        <v>58</v>
      </c>
      <c r="BX57" s="80">
        <v>58</v>
      </c>
      <c r="BY57" s="104">
        <f t="shared" si="81"/>
        <v>608.99999999999989</v>
      </c>
      <c r="BZ57" s="104">
        <f t="shared" si="82"/>
        <v>20.479848631559548</v>
      </c>
      <c r="CA57" s="104">
        <f t="shared" si="83"/>
        <v>34.21728145097277</v>
      </c>
      <c r="CB57" s="105">
        <f t="shared" si="84"/>
        <v>513.83907929032625</v>
      </c>
      <c r="CC57" s="106">
        <f t="shared" si="85"/>
        <v>0.77</v>
      </c>
      <c r="CD57" s="87">
        <f t="shared" si="86"/>
        <v>9.0325827104344665</v>
      </c>
      <c r="CE57" s="23">
        <f t="shared" si="87"/>
        <v>56.887281939498635</v>
      </c>
      <c r="CF57" s="24">
        <f t="shared" si="88"/>
        <v>34.48688786260297</v>
      </c>
      <c r="CG57" s="88">
        <f t="shared" si="89"/>
        <v>34.21728145097277</v>
      </c>
      <c r="CH57" s="22"/>
      <c r="CI57" s="80">
        <v>58</v>
      </c>
      <c r="CJ57" s="104">
        <f t="shared" si="90"/>
        <v>608.99999999999989</v>
      </c>
      <c r="CK57" s="104">
        <f t="shared" si="91"/>
        <v>20.479848631559548</v>
      </c>
      <c r="CL57" s="104">
        <f t="shared" si="92"/>
        <v>34.21728145097277</v>
      </c>
      <c r="CM57" s="104">
        <f t="shared" si="93"/>
        <v>513.83907929032625</v>
      </c>
      <c r="CN57" s="114">
        <f t="shared" si="94"/>
        <v>0.77</v>
      </c>
      <c r="CO57" s="104">
        <f t="shared" si="95"/>
        <v>1109.9200465971928</v>
      </c>
      <c r="CP57" s="114">
        <f t="shared" si="96"/>
        <v>23.80653484959954</v>
      </c>
    </row>
    <row r="58" spans="1:100" ht="15" customHeight="1">
      <c r="A58" s="5">
        <v>59</v>
      </c>
      <c r="B58" s="34">
        <f t="shared" si="0"/>
        <v>1450</v>
      </c>
      <c r="C58" s="32">
        <f t="shared" si="31"/>
        <v>21.2</v>
      </c>
      <c r="D58" s="120">
        <f t="shared" si="32"/>
        <v>1105.9802497919554</v>
      </c>
      <c r="E58" s="33">
        <f t="shared" si="33"/>
        <v>0.97</v>
      </c>
      <c r="F58" s="35">
        <f t="shared" si="34"/>
        <v>657.29136907621103</v>
      </c>
      <c r="G58" s="53">
        <f t="shared" si="35"/>
        <v>10.009299422587063</v>
      </c>
      <c r="H58" s="32">
        <f t="shared" si="36"/>
        <v>65.668069394843187</v>
      </c>
      <c r="I58" s="54">
        <f t="shared" si="37"/>
        <v>24.013097400337983</v>
      </c>
      <c r="J58" s="45">
        <f t="shared" si="38"/>
        <v>23.895928234075051</v>
      </c>
      <c r="K58" s="306"/>
      <c r="L58" s="36">
        <f t="shared" si="1"/>
        <v>1014.9999999999999</v>
      </c>
      <c r="M58" s="32">
        <f t="shared" si="2"/>
        <v>21.2</v>
      </c>
      <c r="N58" s="33">
        <f t="shared" si="39"/>
        <v>0.9</v>
      </c>
      <c r="O58" s="35">
        <f t="shared" si="40"/>
        <v>608.92276083123159</v>
      </c>
      <c r="P58" s="53">
        <f t="shared" si="41"/>
        <v>10.474139000017759</v>
      </c>
      <c r="Q58" s="32">
        <f t="shared" si="42"/>
        <v>58.135829668691542</v>
      </c>
      <c r="R58" s="54">
        <f t="shared" si="43"/>
        <v>27.004987187676271</v>
      </c>
      <c r="S58" s="45">
        <f t="shared" si="44"/>
        <v>26.534911008999181</v>
      </c>
      <c r="T58" s="306"/>
      <c r="U58" s="36">
        <f t="shared" si="3"/>
        <v>761.24999999999989</v>
      </c>
      <c r="V58" s="32">
        <f t="shared" si="4"/>
        <v>21.2</v>
      </c>
      <c r="W58" s="33">
        <f t="shared" si="45"/>
        <v>0.83</v>
      </c>
      <c r="X58" s="35">
        <f t="shared" si="46"/>
        <v>562.89787093678194</v>
      </c>
      <c r="Y58" s="53">
        <f t="shared" si="47"/>
        <v>10.331668244011293</v>
      </c>
      <c r="Z58" s="32">
        <f t="shared" si="48"/>
        <v>54.482766736442905</v>
      </c>
      <c r="AA58" s="54">
        <f t="shared" si="49"/>
        <v>30.187071497388558</v>
      </c>
      <c r="AB58" s="45">
        <f t="shared" si="50"/>
        <v>29.716660683904642</v>
      </c>
      <c r="AC58" s="306"/>
      <c r="AD58" s="36">
        <f t="shared" si="5"/>
        <v>608.99999999999989</v>
      </c>
      <c r="AE58" s="32">
        <f t="shared" si="6"/>
        <v>21.2</v>
      </c>
      <c r="AF58" s="33">
        <f t="shared" si="51"/>
        <v>0.77</v>
      </c>
      <c r="AG58" s="35">
        <f t="shared" si="52"/>
        <v>523.34156059200814</v>
      </c>
      <c r="AH58" s="53">
        <f t="shared" si="53"/>
        <v>10.234441446551191</v>
      </c>
      <c r="AI58" s="32">
        <f t="shared" si="54"/>
        <v>51.135331940207067</v>
      </c>
      <c r="AJ58" s="54">
        <f t="shared" si="55"/>
        <v>32.696928133239943</v>
      </c>
      <c r="AK58" s="45">
        <f t="shared" si="56"/>
        <v>32.223446251400553</v>
      </c>
      <c r="AL58" s="306"/>
      <c r="AM58" s="36" t="str">
        <f t="shared" si="7"/>
        <v/>
      </c>
      <c r="AN58" s="32" t="str">
        <f t="shared" si="8"/>
        <v/>
      </c>
      <c r="AO58" s="33" t="str">
        <f t="shared" si="57"/>
        <v/>
      </c>
      <c r="AP58" s="35" t="str">
        <f t="shared" si="58"/>
        <v/>
      </c>
      <c r="AQ58" s="53" t="str">
        <f t="shared" si="59"/>
        <v/>
      </c>
      <c r="AR58" s="32" t="str">
        <f t="shared" si="60"/>
        <v/>
      </c>
      <c r="AS58" s="54" t="str">
        <f t="shared" si="61"/>
        <v/>
      </c>
      <c r="AT58" s="45" t="str">
        <f t="shared" si="62"/>
        <v/>
      </c>
      <c r="AU58" s="306"/>
      <c r="AV58" s="36" t="str">
        <f t="shared" si="9"/>
        <v/>
      </c>
      <c r="AW58" s="32" t="str">
        <f t="shared" si="10"/>
        <v/>
      </c>
      <c r="AX58" s="33" t="str">
        <f t="shared" si="63"/>
        <v/>
      </c>
      <c r="AY58" s="35" t="str">
        <f t="shared" si="64"/>
        <v/>
      </c>
      <c r="AZ58" s="53" t="str">
        <f t="shared" si="65"/>
        <v/>
      </c>
      <c r="BA58" s="32" t="str">
        <f t="shared" si="66"/>
        <v/>
      </c>
      <c r="BB58" s="54" t="str">
        <f t="shared" si="67"/>
        <v/>
      </c>
      <c r="BC58" s="45" t="str">
        <f t="shared" si="68"/>
        <v/>
      </c>
      <c r="BD58" s="306"/>
      <c r="BE58" s="36" t="str">
        <f t="shared" si="11"/>
        <v/>
      </c>
      <c r="BF58" s="32" t="str">
        <f t="shared" si="12"/>
        <v/>
      </c>
      <c r="BG58" s="33" t="str">
        <f t="shared" si="69"/>
        <v/>
      </c>
      <c r="BH58" s="35" t="str">
        <f t="shared" si="70"/>
        <v/>
      </c>
      <c r="BI58" s="53" t="str">
        <f t="shared" si="71"/>
        <v/>
      </c>
      <c r="BJ58" s="32" t="str">
        <f t="shared" si="72"/>
        <v/>
      </c>
      <c r="BK58" s="54" t="str">
        <f t="shared" si="73"/>
        <v/>
      </c>
      <c r="BL58" s="45" t="str">
        <f t="shared" si="74"/>
        <v/>
      </c>
      <c r="BM58" s="306"/>
      <c r="BN58" s="36" t="str">
        <f t="shared" si="13"/>
        <v/>
      </c>
      <c r="BO58" s="32" t="str">
        <f t="shared" si="14"/>
        <v/>
      </c>
      <c r="BP58" s="33" t="str">
        <f t="shared" si="75"/>
        <v/>
      </c>
      <c r="BQ58" s="35" t="str">
        <f t="shared" si="76"/>
        <v/>
      </c>
      <c r="BR58" s="53" t="str">
        <f t="shared" si="77"/>
        <v/>
      </c>
      <c r="BS58" s="32" t="str">
        <f t="shared" si="78"/>
        <v/>
      </c>
      <c r="BT58" s="54" t="str">
        <f t="shared" si="79"/>
        <v/>
      </c>
      <c r="BU58" s="45" t="str">
        <f t="shared" si="80"/>
        <v/>
      </c>
      <c r="BV58" s="5">
        <v>59</v>
      </c>
      <c r="BX58" s="80">
        <v>59</v>
      </c>
      <c r="BY58" s="104">
        <f t="shared" si="81"/>
        <v>608.99999999999989</v>
      </c>
      <c r="BZ58" s="104">
        <f t="shared" si="82"/>
        <v>20.663958523288684</v>
      </c>
      <c r="CA58" s="104">
        <f t="shared" si="83"/>
        <v>34.413558185197424</v>
      </c>
      <c r="CB58" s="105">
        <f t="shared" si="84"/>
        <v>523.34156059200814</v>
      </c>
      <c r="CC58" s="106">
        <f t="shared" si="85"/>
        <v>0.77</v>
      </c>
      <c r="CD58" s="87">
        <f t="shared" si="86"/>
        <v>9.0926004859704506</v>
      </c>
      <c r="CE58" s="23">
        <f t="shared" si="87"/>
        <v>57.556863011797887</v>
      </c>
      <c r="CF58" s="24">
        <f t="shared" si="88"/>
        <v>34.689254843559368</v>
      </c>
      <c r="CG58" s="88">
        <f t="shared" si="89"/>
        <v>34.413558185197424</v>
      </c>
      <c r="CH58" s="22"/>
      <c r="CI58" s="80">
        <v>59</v>
      </c>
      <c r="CJ58" s="104">
        <f t="shared" si="90"/>
        <v>608.99999999999989</v>
      </c>
      <c r="CK58" s="104">
        <f t="shared" si="91"/>
        <v>20.663958523288684</v>
      </c>
      <c r="CL58" s="104">
        <f t="shared" si="92"/>
        <v>34.413558185197424</v>
      </c>
      <c r="CM58" s="104">
        <f t="shared" si="93"/>
        <v>523.34156059200814</v>
      </c>
      <c r="CN58" s="114">
        <f t="shared" si="94"/>
        <v>0.77</v>
      </c>
      <c r="CO58" s="104">
        <f t="shared" si="95"/>
        <v>1105.9802497919554</v>
      </c>
      <c r="CP58" s="114">
        <f t="shared" si="96"/>
        <v>23.895928234075051</v>
      </c>
    </row>
    <row r="59" spans="1:100" ht="15" customHeight="1" thickBot="1">
      <c r="A59" s="6">
        <v>60</v>
      </c>
      <c r="B59" s="37">
        <f t="shared" si="0"/>
        <v>1450</v>
      </c>
      <c r="C59" s="38">
        <f t="shared" si="31"/>
        <v>21.4</v>
      </c>
      <c r="D59" s="119">
        <f t="shared" si="32"/>
        <v>1102.0615066736386</v>
      </c>
      <c r="E59" s="39">
        <f t="shared" si="33"/>
        <v>0.98</v>
      </c>
      <c r="F59" s="40">
        <f t="shared" si="34"/>
        <v>667.14244163107855</v>
      </c>
      <c r="G59" s="51">
        <f t="shared" si="35"/>
        <v>10.081496775630338</v>
      </c>
      <c r="H59" s="38">
        <f t="shared" si="36"/>
        <v>66.174939741461756</v>
      </c>
      <c r="I59" s="52">
        <f t="shared" si="37"/>
        <v>24.105593877812648</v>
      </c>
      <c r="J59" s="44">
        <f t="shared" si="38"/>
        <v>23.983962127760943</v>
      </c>
      <c r="K59" s="306"/>
      <c r="L59" s="41">
        <f t="shared" si="1"/>
        <v>1014.9999999999999</v>
      </c>
      <c r="M59" s="38">
        <f t="shared" si="2"/>
        <v>21.4</v>
      </c>
      <c r="N59" s="39">
        <f t="shared" si="39"/>
        <v>0.91</v>
      </c>
      <c r="O59" s="40">
        <f t="shared" si="40"/>
        <v>618.76066241442004</v>
      </c>
      <c r="P59" s="51">
        <f t="shared" si="41"/>
        <v>10.569119028319815</v>
      </c>
      <c r="Q59" s="38">
        <f t="shared" si="42"/>
        <v>58.54420418167863</v>
      </c>
      <c r="R59" s="52">
        <f t="shared" si="43"/>
        <v>27.099669326898084</v>
      </c>
      <c r="S59" s="44">
        <f t="shared" si="44"/>
        <v>26.626938239192487</v>
      </c>
      <c r="T59" s="306"/>
      <c r="U59" s="41">
        <f t="shared" si="3"/>
        <v>761.24999999999989</v>
      </c>
      <c r="V59" s="38">
        <f t="shared" si="4"/>
        <v>21.4</v>
      </c>
      <c r="W59" s="39">
        <f t="shared" si="45"/>
        <v>0.84</v>
      </c>
      <c r="X59" s="40">
        <f t="shared" si="46"/>
        <v>572.61966145469023</v>
      </c>
      <c r="Y59" s="51">
        <f t="shared" si="47"/>
        <v>10.425304208577439</v>
      </c>
      <c r="Z59" s="38">
        <f t="shared" si="48"/>
        <v>54.925942686983305</v>
      </c>
      <c r="AA59" s="52">
        <f t="shared" si="49"/>
        <v>30.309597294530999</v>
      </c>
      <c r="AB59" s="44">
        <f t="shared" si="50"/>
        <v>29.836546700059625</v>
      </c>
      <c r="AC59" s="306"/>
      <c r="AD59" s="41">
        <f t="shared" si="5"/>
        <v>608.99999999999989</v>
      </c>
      <c r="AE59" s="38">
        <f t="shared" si="6"/>
        <v>21.4</v>
      </c>
      <c r="AF59" s="39">
        <f t="shared" si="51"/>
        <v>0.78</v>
      </c>
      <c r="AG59" s="40">
        <f t="shared" si="52"/>
        <v>532.88259084087622</v>
      </c>
      <c r="AH59" s="51">
        <f t="shared" si="53"/>
        <v>10.327160177179033</v>
      </c>
      <c r="AI59" s="38">
        <f t="shared" si="54"/>
        <v>51.600109003677566</v>
      </c>
      <c r="AJ59" s="52">
        <f t="shared" si="55"/>
        <v>32.845185768685013</v>
      </c>
      <c r="AK59" s="44">
        <f t="shared" si="56"/>
        <v>32.369017874211053</v>
      </c>
      <c r="AL59" s="306"/>
      <c r="AM59" s="41" t="str">
        <f t="shared" si="7"/>
        <v/>
      </c>
      <c r="AN59" s="38" t="str">
        <f t="shared" si="8"/>
        <v/>
      </c>
      <c r="AO59" s="39" t="str">
        <f t="shared" si="57"/>
        <v/>
      </c>
      <c r="AP59" s="40" t="str">
        <f t="shared" si="58"/>
        <v/>
      </c>
      <c r="AQ59" s="51" t="str">
        <f t="shared" si="59"/>
        <v/>
      </c>
      <c r="AR59" s="38" t="str">
        <f t="shared" si="60"/>
        <v/>
      </c>
      <c r="AS59" s="52" t="str">
        <f t="shared" si="61"/>
        <v/>
      </c>
      <c r="AT59" s="44" t="str">
        <f t="shared" si="62"/>
        <v/>
      </c>
      <c r="AU59" s="306"/>
      <c r="AV59" s="41" t="str">
        <f t="shared" si="9"/>
        <v/>
      </c>
      <c r="AW59" s="38" t="str">
        <f t="shared" si="10"/>
        <v/>
      </c>
      <c r="AX59" s="39" t="str">
        <f t="shared" si="63"/>
        <v/>
      </c>
      <c r="AY59" s="40" t="str">
        <f t="shared" si="64"/>
        <v/>
      </c>
      <c r="AZ59" s="51" t="str">
        <f t="shared" si="65"/>
        <v/>
      </c>
      <c r="BA59" s="38" t="str">
        <f t="shared" si="66"/>
        <v/>
      </c>
      <c r="BB59" s="52" t="str">
        <f t="shared" si="67"/>
        <v/>
      </c>
      <c r="BC59" s="44" t="str">
        <f t="shared" si="68"/>
        <v/>
      </c>
      <c r="BD59" s="306"/>
      <c r="BE59" s="41" t="str">
        <f t="shared" si="11"/>
        <v/>
      </c>
      <c r="BF59" s="38" t="str">
        <f t="shared" si="12"/>
        <v/>
      </c>
      <c r="BG59" s="39" t="str">
        <f t="shared" si="69"/>
        <v/>
      </c>
      <c r="BH59" s="40" t="str">
        <f t="shared" si="70"/>
        <v/>
      </c>
      <c r="BI59" s="51" t="str">
        <f t="shared" si="71"/>
        <v/>
      </c>
      <c r="BJ59" s="38" t="str">
        <f t="shared" si="72"/>
        <v/>
      </c>
      <c r="BK59" s="52" t="str">
        <f t="shared" si="73"/>
        <v/>
      </c>
      <c r="BL59" s="44" t="str">
        <f t="shared" si="74"/>
        <v/>
      </c>
      <c r="BM59" s="306"/>
      <c r="BN59" s="41" t="str">
        <f t="shared" si="13"/>
        <v/>
      </c>
      <c r="BO59" s="38" t="str">
        <f t="shared" si="14"/>
        <v/>
      </c>
      <c r="BP59" s="39" t="str">
        <f t="shared" si="75"/>
        <v/>
      </c>
      <c r="BQ59" s="40" t="str">
        <f t="shared" si="76"/>
        <v/>
      </c>
      <c r="BR59" s="51" t="str">
        <f t="shared" si="77"/>
        <v/>
      </c>
      <c r="BS59" s="38" t="str">
        <f t="shared" si="78"/>
        <v/>
      </c>
      <c r="BT59" s="52" t="str">
        <f t="shared" si="79"/>
        <v/>
      </c>
      <c r="BU59" s="44" t="str">
        <f t="shared" si="80"/>
        <v/>
      </c>
      <c r="BV59" s="6">
        <v>60</v>
      </c>
      <c r="BX59" s="81">
        <v>60</v>
      </c>
      <c r="BY59" s="107">
        <f t="shared" si="81"/>
        <v>608.99999999999989</v>
      </c>
      <c r="BZ59" s="107">
        <f t="shared" si="82"/>
        <v>20.848068415017821</v>
      </c>
      <c r="CA59" s="107">
        <f t="shared" si="83"/>
        <v>34.607351270135105</v>
      </c>
      <c r="CB59" s="108">
        <f t="shared" si="84"/>
        <v>532.88259084087622</v>
      </c>
      <c r="CC59" s="109">
        <f t="shared" si="85"/>
        <v>0.78</v>
      </c>
      <c r="CD59" s="89">
        <f t="shared" si="86"/>
        <v>9.1526182615064346</v>
      </c>
      <c r="CE59" s="90">
        <f t="shared" si="87"/>
        <v>58.221874398721923</v>
      </c>
      <c r="CF59" s="91">
        <f t="shared" si="88"/>
        <v>34.889078951721416</v>
      </c>
      <c r="CG59" s="92">
        <f t="shared" si="89"/>
        <v>34.607351270135105</v>
      </c>
      <c r="CH59" s="22"/>
      <c r="CI59" s="81">
        <v>60</v>
      </c>
      <c r="CJ59" s="107">
        <f t="shared" si="90"/>
        <v>608.99999999999989</v>
      </c>
      <c r="CK59" s="107">
        <f t="shared" si="91"/>
        <v>20.848068415017821</v>
      </c>
      <c r="CL59" s="107">
        <f t="shared" si="92"/>
        <v>34.607351270135105</v>
      </c>
      <c r="CM59" s="107">
        <f t="shared" si="93"/>
        <v>532.88259084087622</v>
      </c>
      <c r="CN59" s="115">
        <f t="shared" si="94"/>
        <v>0.78</v>
      </c>
      <c r="CO59" s="107">
        <f t="shared" si="95"/>
        <v>1102.0615066736386</v>
      </c>
      <c r="CP59" s="115">
        <f t="shared" si="96"/>
        <v>23.983962127760943</v>
      </c>
    </row>
    <row r="60" spans="1:100" ht="15" customHeight="1">
      <c r="A60" s="4">
        <v>61</v>
      </c>
      <c r="B60" s="30">
        <f t="shared" si="0"/>
        <v>1450</v>
      </c>
      <c r="C60" s="27">
        <f t="shared" si="31"/>
        <v>21.6</v>
      </c>
      <c r="D60" s="118">
        <f t="shared" si="32"/>
        <v>1098.1638117865507</v>
      </c>
      <c r="E60" s="28">
        <f t="shared" si="33"/>
        <v>0.98</v>
      </c>
      <c r="F60" s="29">
        <f t="shared" si="34"/>
        <v>677.01034311430101</v>
      </c>
      <c r="G60" s="49">
        <f t="shared" si="35"/>
        <v>10.153694128673612</v>
      </c>
      <c r="H60" s="27">
        <f t="shared" si="36"/>
        <v>66.676259352982854</v>
      </c>
      <c r="I60" s="50">
        <f t="shared" si="37"/>
        <v>24.196729631293156</v>
      </c>
      <c r="J60" s="43">
        <f t="shared" si="38"/>
        <v>24.070666988714503</v>
      </c>
      <c r="K60" s="306"/>
      <c r="L60" s="31">
        <f t="shared" si="1"/>
        <v>1014.9999999999999</v>
      </c>
      <c r="M60" s="27">
        <f t="shared" si="2"/>
        <v>21.6</v>
      </c>
      <c r="N60" s="28">
        <f t="shared" si="39"/>
        <v>0.91</v>
      </c>
      <c r="O60" s="29">
        <f t="shared" si="40"/>
        <v>628.62142448001839</v>
      </c>
      <c r="P60" s="49">
        <f t="shared" si="41"/>
        <v>10.664099056621868</v>
      </c>
      <c r="Q60" s="27">
        <f t="shared" si="42"/>
        <v>58.94744798808636</v>
      </c>
      <c r="R60" s="50">
        <f t="shared" si="43"/>
        <v>27.192838422540444</v>
      </c>
      <c r="S60" s="43">
        <f t="shared" si="44"/>
        <v>26.717465139911525</v>
      </c>
      <c r="T60" s="306"/>
      <c r="U60" s="31">
        <f t="shared" si="3"/>
        <v>761.24999999999989</v>
      </c>
      <c r="V60" s="27">
        <f t="shared" si="4"/>
        <v>21.6</v>
      </c>
      <c r="W60" s="28">
        <f t="shared" si="45"/>
        <v>0.84</v>
      </c>
      <c r="X60" s="29">
        <f t="shared" si="46"/>
        <v>582.37177731362533</v>
      </c>
      <c r="Y60" s="49">
        <f t="shared" si="47"/>
        <v>10.518940173143584</v>
      </c>
      <c r="Z60" s="27">
        <f t="shared" si="48"/>
        <v>55.364111567105112</v>
      </c>
      <c r="AA60" s="50">
        <f t="shared" si="49"/>
        <v>30.430253765856431</v>
      </c>
      <c r="AB60" s="43">
        <f t="shared" si="50"/>
        <v>29.954579098342439</v>
      </c>
      <c r="AC60" s="306"/>
      <c r="AD60" s="31">
        <f t="shared" si="5"/>
        <v>608.99999999999989</v>
      </c>
      <c r="AE60" s="27">
        <f t="shared" si="6"/>
        <v>21.6</v>
      </c>
      <c r="AF60" s="28">
        <f t="shared" si="51"/>
        <v>0.78</v>
      </c>
      <c r="AG60" s="29">
        <f t="shared" si="52"/>
        <v>542.46120720323199</v>
      </c>
      <c r="AH60" s="49">
        <f t="shared" si="53"/>
        <v>10.419878907806876</v>
      </c>
      <c r="AI60" s="27">
        <f t="shared" si="54"/>
        <v>52.06022181282782</v>
      </c>
      <c r="AJ60" s="50">
        <f t="shared" si="55"/>
        <v>32.991299325655795</v>
      </c>
      <c r="AK60" s="43">
        <f t="shared" si="56"/>
        <v>32.512463435238686</v>
      </c>
      <c r="AL60" s="306"/>
      <c r="AM60" s="31" t="str">
        <f t="shared" si="7"/>
        <v/>
      </c>
      <c r="AN60" s="27" t="str">
        <f t="shared" si="8"/>
        <v/>
      </c>
      <c r="AO60" s="28" t="str">
        <f t="shared" si="57"/>
        <v/>
      </c>
      <c r="AP60" s="29" t="str">
        <f t="shared" si="58"/>
        <v/>
      </c>
      <c r="AQ60" s="49" t="str">
        <f t="shared" si="59"/>
        <v/>
      </c>
      <c r="AR60" s="27" t="str">
        <f t="shared" si="60"/>
        <v/>
      </c>
      <c r="AS60" s="50" t="str">
        <f t="shared" si="61"/>
        <v/>
      </c>
      <c r="AT60" s="43" t="str">
        <f t="shared" si="62"/>
        <v/>
      </c>
      <c r="AU60" s="306"/>
      <c r="AV60" s="31" t="str">
        <f t="shared" si="9"/>
        <v/>
      </c>
      <c r="AW60" s="27" t="str">
        <f t="shared" si="10"/>
        <v/>
      </c>
      <c r="AX60" s="28" t="str">
        <f t="shared" si="63"/>
        <v/>
      </c>
      <c r="AY60" s="29" t="str">
        <f t="shared" si="64"/>
        <v/>
      </c>
      <c r="AZ60" s="49" t="str">
        <f t="shared" si="65"/>
        <v/>
      </c>
      <c r="BA60" s="27" t="str">
        <f t="shared" si="66"/>
        <v/>
      </c>
      <c r="BB60" s="50" t="str">
        <f t="shared" si="67"/>
        <v/>
      </c>
      <c r="BC60" s="43" t="str">
        <f t="shared" si="68"/>
        <v/>
      </c>
      <c r="BD60" s="306"/>
      <c r="BE60" s="31" t="str">
        <f t="shared" si="11"/>
        <v/>
      </c>
      <c r="BF60" s="27" t="str">
        <f t="shared" si="12"/>
        <v/>
      </c>
      <c r="BG60" s="28" t="str">
        <f t="shared" si="69"/>
        <v/>
      </c>
      <c r="BH60" s="29" t="str">
        <f t="shared" si="70"/>
        <v/>
      </c>
      <c r="BI60" s="49" t="str">
        <f t="shared" si="71"/>
        <v/>
      </c>
      <c r="BJ60" s="27" t="str">
        <f t="shared" si="72"/>
        <v/>
      </c>
      <c r="BK60" s="50" t="str">
        <f t="shared" si="73"/>
        <v/>
      </c>
      <c r="BL60" s="43" t="str">
        <f t="shared" si="74"/>
        <v/>
      </c>
      <c r="BM60" s="306"/>
      <c r="BN60" s="31" t="str">
        <f t="shared" si="13"/>
        <v/>
      </c>
      <c r="BO60" s="27" t="str">
        <f t="shared" si="14"/>
        <v/>
      </c>
      <c r="BP60" s="28" t="str">
        <f t="shared" si="75"/>
        <v/>
      </c>
      <c r="BQ60" s="29" t="str">
        <f t="shared" si="76"/>
        <v/>
      </c>
      <c r="BR60" s="49" t="str">
        <f t="shared" si="77"/>
        <v/>
      </c>
      <c r="BS60" s="27" t="str">
        <f t="shared" si="78"/>
        <v/>
      </c>
      <c r="BT60" s="50" t="str">
        <f t="shared" si="79"/>
        <v/>
      </c>
      <c r="BU60" s="43" t="str">
        <f t="shared" si="80"/>
        <v/>
      </c>
      <c r="BV60" s="4">
        <v>61</v>
      </c>
      <c r="BX60" s="79">
        <v>61</v>
      </c>
      <c r="BY60" s="101">
        <f t="shared" si="81"/>
        <v>608.99999999999989</v>
      </c>
      <c r="BZ60" s="101">
        <f t="shared" si="82"/>
        <v>21.032178306746964</v>
      </c>
      <c r="CA60" s="101">
        <f t="shared" si="83"/>
        <v>34.798698716828753</v>
      </c>
      <c r="CB60" s="102">
        <f t="shared" si="84"/>
        <v>542.46120720323199</v>
      </c>
      <c r="CC60" s="103">
        <f t="shared" si="85"/>
        <v>0.78</v>
      </c>
      <c r="CD60" s="93">
        <f t="shared" si="86"/>
        <v>9.2126360370424205</v>
      </c>
      <c r="CE60" s="94">
        <f t="shared" si="87"/>
        <v>58.882300898688392</v>
      </c>
      <c r="CF60" s="95">
        <f t="shared" si="88"/>
        <v>35.086399104518989</v>
      </c>
      <c r="CG60" s="96">
        <f t="shared" si="89"/>
        <v>34.798698716828753</v>
      </c>
      <c r="CH60" s="22"/>
      <c r="CI60" s="79">
        <v>61</v>
      </c>
      <c r="CJ60" s="101">
        <f t="shared" si="90"/>
        <v>608.99999999999989</v>
      </c>
      <c r="CK60" s="101">
        <f t="shared" si="91"/>
        <v>21.032178306746964</v>
      </c>
      <c r="CL60" s="101">
        <f t="shared" si="92"/>
        <v>34.798698716828753</v>
      </c>
      <c r="CM60" s="101">
        <f t="shared" si="93"/>
        <v>542.46120720323199</v>
      </c>
      <c r="CN60" s="113">
        <f t="shared" si="94"/>
        <v>0.78</v>
      </c>
      <c r="CO60" s="101">
        <f t="shared" si="95"/>
        <v>1098.1638117865507</v>
      </c>
      <c r="CP60" s="113">
        <f t="shared" si="96"/>
        <v>24.070666988714503</v>
      </c>
    </row>
    <row r="61" spans="1:100" ht="15" customHeight="1">
      <c r="A61" s="5">
        <v>62</v>
      </c>
      <c r="B61" s="34">
        <f t="shared" si="0"/>
        <v>1450</v>
      </c>
      <c r="C61" s="32">
        <f t="shared" si="31"/>
        <v>21.8</v>
      </c>
      <c r="D61" s="120">
        <f t="shared" si="32"/>
        <v>1094.2871504125405</v>
      </c>
      <c r="E61" s="33">
        <f t="shared" si="33"/>
        <v>0.98</v>
      </c>
      <c r="F61" s="35">
        <f t="shared" si="34"/>
        <v>686.89472159572301</v>
      </c>
      <c r="G61" s="53">
        <f t="shared" si="35"/>
        <v>10.225891481716886</v>
      </c>
      <c r="H61" s="32">
        <f t="shared" si="36"/>
        <v>67.172111382546788</v>
      </c>
      <c r="I61" s="54">
        <f t="shared" si="37"/>
        <v>24.286535011530567</v>
      </c>
      <c r="J61" s="45">
        <f t="shared" si="38"/>
        <v>24.156072460817796</v>
      </c>
      <c r="K61" s="306"/>
      <c r="L61" s="36">
        <f t="shared" si="1"/>
        <v>1014.9999999999999</v>
      </c>
      <c r="M61" s="32">
        <f t="shared" si="2"/>
        <v>21.8</v>
      </c>
      <c r="N61" s="33">
        <f t="shared" si="39"/>
        <v>0.91</v>
      </c>
      <c r="O61" s="35">
        <f t="shared" si="40"/>
        <v>638.50446904013495</v>
      </c>
      <c r="P61" s="53">
        <f t="shared" si="41"/>
        <v>10.759079084923924</v>
      </c>
      <c r="Q61" s="32">
        <f t="shared" si="42"/>
        <v>59.345643246998193</v>
      </c>
      <c r="R61" s="54">
        <f t="shared" si="43"/>
        <v>27.284528861072051</v>
      </c>
      <c r="S61" s="45">
        <f t="shared" si="44"/>
        <v>26.80652580867552</v>
      </c>
      <c r="T61" s="306"/>
      <c r="U61" s="36">
        <f t="shared" si="3"/>
        <v>761.24999999999989</v>
      </c>
      <c r="V61" s="32">
        <f t="shared" si="4"/>
        <v>21.8</v>
      </c>
      <c r="W61" s="33">
        <f t="shared" si="45"/>
        <v>0.85</v>
      </c>
      <c r="X61" s="35">
        <f t="shared" si="46"/>
        <v>592.1534324333702</v>
      </c>
      <c r="Y61" s="53">
        <f t="shared" si="47"/>
        <v>10.612576137709727</v>
      </c>
      <c r="Z61" s="32">
        <f t="shared" si="48"/>
        <v>55.797331840029685</v>
      </c>
      <c r="AA61" s="54">
        <f t="shared" si="49"/>
        <v>30.549079064952711</v>
      </c>
      <c r="AB61" s="45">
        <f t="shared" si="50"/>
        <v>30.070795711736341</v>
      </c>
      <c r="AC61" s="306"/>
      <c r="AD61" s="36">
        <f t="shared" si="5"/>
        <v>608.99999999999989</v>
      </c>
      <c r="AE61" s="32">
        <f t="shared" si="6"/>
        <v>21.8</v>
      </c>
      <c r="AF61" s="33">
        <f t="shared" si="51"/>
        <v>0.79</v>
      </c>
      <c r="AG61" s="35">
        <f t="shared" si="52"/>
        <v>552.07647430537111</v>
      </c>
      <c r="AH61" s="53">
        <f t="shared" si="53"/>
        <v>10.512597638434716</v>
      </c>
      <c r="AI61" s="32">
        <f t="shared" si="54"/>
        <v>52.515704804200332</v>
      </c>
      <c r="AJ61" s="54">
        <f t="shared" si="55"/>
        <v>33.13530803182082</v>
      </c>
      <c r="AK61" s="45">
        <f t="shared" si="56"/>
        <v>32.653821832521885</v>
      </c>
      <c r="AL61" s="306"/>
      <c r="AM61" s="36" t="str">
        <f t="shared" si="7"/>
        <v/>
      </c>
      <c r="AN61" s="32" t="str">
        <f t="shared" si="8"/>
        <v/>
      </c>
      <c r="AO61" s="33" t="str">
        <f t="shared" si="57"/>
        <v/>
      </c>
      <c r="AP61" s="35" t="str">
        <f t="shared" si="58"/>
        <v/>
      </c>
      <c r="AQ61" s="53" t="str">
        <f t="shared" si="59"/>
        <v/>
      </c>
      <c r="AR61" s="32" t="str">
        <f t="shared" si="60"/>
        <v/>
      </c>
      <c r="AS61" s="54" t="str">
        <f t="shared" si="61"/>
        <v/>
      </c>
      <c r="AT61" s="45" t="str">
        <f t="shared" si="62"/>
        <v/>
      </c>
      <c r="AU61" s="306"/>
      <c r="AV61" s="36" t="str">
        <f t="shared" si="9"/>
        <v/>
      </c>
      <c r="AW61" s="32" t="str">
        <f t="shared" si="10"/>
        <v/>
      </c>
      <c r="AX61" s="33" t="str">
        <f t="shared" si="63"/>
        <v/>
      </c>
      <c r="AY61" s="35" t="str">
        <f t="shared" si="64"/>
        <v/>
      </c>
      <c r="AZ61" s="53" t="str">
        <f t="shared" si="65"/>
        <v/>
      </c>
      <c r="BA61" s="32" t="str">
        <f t="shared" si="66"/>
        <v/>
      </c>
      <c r="BB61" s="54" t="str">
        <f t="shared" si="67"/>
        <v/>
      </c>
      <c r="BC61" s="45" t="str">
        <f t="shared" si="68"/>
        <v/>
      </c>
      <c r="BD61" s="306"/>
      <c r="BE61" s="36" t="str">
        <f t="shared" si="11"/>
        <v/>
      </c>
      <c r="BF61" s="32" t="str">
        <f t="shared" si="12"/>
        <v/>
      </c>
      <c r="BG61" s="33" t="str">
        <f t="shared" si="69"/>
        <v/>
      </c>
      <c r="BH61" s="35" t="str">
        <f t="shared" si="70"/>
        <v/>
      </c>
      <c r="BI61" s="53" t="str">
        <f t="shared" si="71"/>
        <v/>
      </c>
      <c r="BJ61" s="32" t="str">
        <f t="shared" si="72"/>
        <v/>
      </c>
      <c r="BK61" s="54" t="str">
        <f t="shared" si="73"/>
        <v/>
      </c>
      <c r="BL61" s="45" t="str">
        <f t="shared" si="74"/>
        <v/>
      </c>
      <c r="BM61" s="306"/>
      <c r="BN61" s="36" t="str">
        <f t="shared" si="13"/>
        <v/>
      </c>
      <c r="BO61" s="32" t="str">
        <f t="shared" si="14"/>
        <v/>
      </c>
      <c r="BP61" s="33" t="str">
        <f t="shared" si="75"/>
        <v/>
      </c>
      <c r="BQ61" s="35" t="str">
        <f t="shared" si="76"/>
        <v/>
      </c>
      <c r="BR61" s="53" t="str">
        <f t="shared" si="77"/>
        <v/>
      </c>
      <c r="BS61" s="32" t="str">
        <f t="shared" si="78"/>
        <v/>
      </c>
      <c r="BT61" s="54" t="str">
        <f t="shared" si="79"/>
        <v/>
      </c>
      <c r="BU61" s="45" t="str">
        <f t="shared" si="80"/>
        <v/>
      </c>
      <c r="BV61" s="5">
        <v>62</v>
      </c>
      <c r="BX61" s="80">
        <v>62</v>
      </c>
      <c r="BY61" s="104">
        <f t="shared" si="81"/>
        <v>608.99999999999989</v>
      </c>
      <c r="BZ61" s="104">
        <f t="shared" si="82"/>
        <v>21.2162881984761</v>
      </c>
      <c r="CA61" s="104">
        <f t="shared" si="83"/>
        <v>34.987638130721031</v>
      </c>
      <c r="CB61" s="105">
        <f t="shared" si="84"/>
        <v>552.07647430537111</v>
      </c>
      <c r="CC61" s="106">
        <f t="shared" si="85"/>
        <v>0.79</v>
      </c>
      <c r="CD61" s="87">
        <f t="shared" si="86"/>
        <v>9.2726538125784046</v>
      </c>
      <c r="CE61" s="23">
        <f t="shared" si="87"/>
        <v>59.538130665082782</v>
      </c>
      <c r="CF61" s="24">
        <f t="shared" si="88"/>
        <v>35.281253804110015</v>
      </c>
      <c r="CG61" s="88">
        <f t="shared" si="89"/>
        <v>34.987638130721031</v>
      </c>
      <c r="CH61" s="22"/>
      <c r="CI61" s="80">
        <v>62</v>
      </c>
      <c r="CJ61" s="104">
        <f t="shared" si="90"/>
        <v>608.99999999999989</v>
      </c>
      <c r="CK61" s="104">
        <f t="shared" si="91"/>
        <v>21.2162881984761</v>
      </c>
      <c r="CL61" s="104">
        <f t="shared" si="92"/>
        <v>34.987638130721031</v>
      </c>
      <c r="CM61" s="104">
        <f t="shared" si="93"/>
        <v>552.07647430537111</v>
      </c>
      <c r="CN61" s="114">
        <f t="shared" si="94"/>
        <v>0.79</v>
      </c>
      <c r="CO61" s="104">
        <f t="shared" si="95"/>
        <v>1094.2871504125405</v>
      </c>
      <c r="CP61" s="114">
        <f t="shared" si="96"/>
        <v>24.156072460817796</v>
      </c>
    </row>
    <row r="62" spans="1:100" ht="15" customHeight="1">
      <c r="A62" s="5">
        <v>63</v>
      </c>
      <c r="B62" s="34">
        <f t="shared" si="0"/>
        <v>1450</v>
      </c>
      <c r="C62" s="32">
        <f t="shared" si="31"/>
        <v>22</v>
      </c>
      <c r="D62" s="120">
        <f t="shared" si="32"/>
        <v>1090.4314991890551</v>
      </c>
      <c r="E62" s="33">
        <f t="shared" si="33"/>
        <v>0.99</v>
      </c>
      <c r="F62" s="35">
        <f t="shared" si="34"/>
        <v>696.79524102870869</v>
      </c>
      <c r="G62" s="53">
        <f t="shared" si="35"/>
        <v>10.298088834760161</v>
      </c>
      <c r="H62" s="32">
        <f t="shared" si="36"/>
        <v>67.662578193804904</v>
      </c>
      <c r="I62" s="54">
        <f t="shared" si="37"/>
        <v>24.375039558600971</v>
      </c>
      <c r="J62" s="45">
        <f t="shared" si="38"/>
        <v>24.240207396158546</v>
      </c>
      <c r="K62" s="306"/>
      <c r="L62" s="36">
        <f t="shared" si="1"/>
        <v>1014.9999999999999</v>
      </c>
      <c r="M62" s="32">
        <f t="shared" si="2"/>
        <v>22</v>
      </c>
      <c r="N62" s="33">
        <f t="shared" si="39"/>
        <v>0.92</v>
      </c>
      <c r="O62" s="35">
        <f t="shared" si="40"/>
        <v>648.40924079962883</v>
      </c>
      <c r="P62" s="53">
        <f t="shared" si="41"/>
        <v>10.854059113225977</v>
      </c>
      <c r="Q62" s="32">
        <f t="shared" si="42"/>
        <v>59.738871332433028</v>
      </c>
      <c r="R62" s="54">
        <f t="shared" si="43"/>
        <v>27.374774145015984</v>
      </c>
      <c r="S62" s="45">
        <f t="shared" si="44"/>
        <v>26.894153466485839</v>
      </c>
      <c r="T62" s="306"/>
      <c r="U62" s="36">
        <f t="shared" si="3"/>
        <v>761.24999999999989</v>
      </c>
      <c r="V62" s="32">
        <f t="shared" si="4"/>
        <v>22</v>
      </c>
      <c r="W62" s="33">
        <f t="shared" si="45"/>
        <v>0.85</v>
      </c>
      <c r="X62" s="35">
        <f t="shared" si="46"/>
        <v>601.96386712092192</v>
      </c>
      <c r="Y62" s="53">
        <f t="shared" si="47"/>
        <v>10.706212102275872</v>
      </c>
      <c r="Z62" s="32">
        <f t="shared" si="48"/>
        <v>56.225662388377259</v>
      </c>
      <c r="AA62" s="54">
        <f t="shared" si="49"/>
        <v>30.666110535789187</v>
      </c>
      <c r="AB62" s="45">
        <f t="shared" si="50"/>
        <v>30.185233570409309</v>
      </c>
      <c r="AC62" s="306"/>
      <c r="AD62" s="36">
        <f t="shared" si="5"/>
        <v>608.99999999999989</v>
      </c>
      <c r="AE62" s="32">
        <f t="shared" si="6"/>
        <v>22</v>
      </c>
      <c r="AF62" s="33">
        <f t="shared" si="51"/>
        <v>0.79</v>
      </c>
      <c r="AG62" s="35">
        <f t="shared" si="52"/>
        <v>561.72748361427932</v>
      </c>
      <c r="AH62" s="53">
        <f t="shared" si="53"/>
        <v>10.605316369062558</v>
      </c>
      <c r="AI62" s="32">
        <f t="shared" si="54"/>
        <v>52.966593740940176</v>
      </c>
      <c r="AJ62" s="54">
        <f t="shared" si="55"/>
        <v>33.277250448126075</v>
      </c>
      <c r="AK62" s="45">
        <f t="shared" si="56"/>
        <v>32.793131302979006</v>
      </c>
      <c r="AL62" s="306"/>
      <c r="AM62" s="36" t="str">
        <f t="shared" si="7"/>
        <v/>
      </c>
      <c r="AN62" s="32" t="str">
        <f t="shared" si="8"/>
        <v/>
      </c>
      <c r="AO62" s="33" t="str">
        <f t="shared" si="57"/>
        <v/>
      </c>
      <c r="AP62" s="35" t="str">
        <f t="shared" si="58"/>
        <v/>
      </c>
      <c r="AQ62" s="53" t="str">
        <f t="shared" si="59"/>
        <v/>
      </c>
      <c r="AR62" s="32" t="str">
        <f t="shared" si="60"/>
        <v/>
      </c>
      <c r="AS62" s="54" t="str">
        <f t="shared" si="61"/>
        <v/>
      </c>
      <c r="AT62" s="45" t="str">
        <f t="shared" si="62"/>
        <v/>
      </c>
      <c r="AU62" s="306"/>
      <c r="AV62" s="36" t="str">
        <f t="shared" si="9"/>
        <v/>
      </c>
      <c r="AW62" s="32" t="str">
        <f t="shared" si="10"/>
        <v/>
      </c>
      <c r="AX62" s="33" t="str">
        <f t="shared" si="63"/>
        <v/>
      </c>
      <c r="AY62" s="35" t="str">
        <f t="shared" si="64"/>
        <v/>
      </c>
      <c r="AZ62" s="53" t="str">
        <f t="shared" si="65"/>
        <v/>
      </c>
      <c r="BA62" s="32" t="str">
        <f t="shared" si="66"/>
        <v/>
      </c>
      <c r="BB62" s="54" t="str">
        <f t="shared" si="67"/>
        <v/>
      </c>
      <c r="BC62" s="45" t="str">
        <f t="shared" si="68"/>
        <v/>
      </c>
      <c r="BD62" s="306"/>
      <c r="BE62" s="36" t="str">
        <f t="shared" si="11"/>
        <v/>
      </c>
      <c r="BF62" s="32" t="str">
        <f t="shared" si="12"/>
        <v/>
      </c>
      <c r="BG62" s="33" t="str">
        <f t="shared" si="69"/>
        <v/>
      </c>
      <c r="BH62" s="35" t="str">
        <f t="shared" si="70"/>
        <v/>
      </c>
      <c r="BI62" s="53" t="str">
        <f t="shared" si="71"/>
        <v/>
      </c>
      <c r="BJ62" s="32" t="str">
        <f t="shared" si="72"/>
        <v/>
      </c>
      <c r="BK62" s="54" t="str">
        <f t="shared" si="73"/>
        <v/>
      </c>
      <c r="BL62" s="45" t="str">
        <f t="shared" si="74"/>
        <v/>
      </c>
      <c r="BM62" s="306"/>
      <c r="BN62" s="36" t="str">
        <f t="shared" si="13"/>
        <v/>
      </c>
      <c r="BO62" s="32" t="str">
        <f t="shared" si="14"/>
        <v/>
      </c>
      <c r="BP62" s="33" t="str">
        <f t="shared" si="75"/>
        <v/>
      </c>
      <c r="BQ62" s="35" t="str">
        <f t="shared" si="76"/>
        <v/>
      </c>
      <c r="BR62" s="53" t="str">
        <f t="shared" si="77"/>
        <v/>
      </c>
      <c r="BS62" s="32" t="str">
        <f t="shared" si="78"/>
        <v/>
      </c>
      <c r="BT62" s="54" t="str">
        <f t="shared" si="79"/>
        <v/>
      </c>
      <c r="BU62" s="45" t="str">
        <f t="shared" si="80"/>
        <v/>
      </c>
      <c r="BV62" s="5">
        <v>63</v>
      </c>
      <c r="BX62" s="80">
        <v>63</v>
      </c>
      <c r="BY62" s="104">
        <f t="shared" si="81"/>
        <v>608.99999999999989</v>
      </c>
      <c r="BZ62" s="104">
        <f t="shared" si="82"/>
        <v>21.40039809020524</v>
      </c>
      <c r="CA62" s="104">
        <f t="shared" si="83"/>
        <v>35.174206699128476</v>
      </c>
      <c r="CB62" s="105">
        <f t="shared" si="84"/>
        <v>561.72748361427932</v>
      </c>
      <c r="CC62" s="106">
        <f t="shared" si="85"/>
        <v>0.79</v>
      </c>
      <c r="CD62" s="87">
        <f t="shared" si="86"/>
        <v>9.3326715881143869</v>
      </c>
      <c r="CE62" s="23">
        <f t="shared" si="87"/>
        <v>60.189355032021773</v>
      </c>
      <c r="CF62" s="24">
        <f t="shared" si="88"/>
        <v>35.473681124555917</v>
      </c>
      <c r="CG62" s="88">
        <f t="shared" si="89"/>
        <v>35.174206699128476</v>
      </c>
      <c r="CH62" s="22"/>
      <c r="CI62" s="80">
        <v>63</v>
      </c>
      <c r="CJ62" s="104">
        <f t="shared" si="90"/>
        <v>608.99999999999989</v>
      </c>
      <c r="CK62" s="104">
        <f t="shared" si="91"/>
        <v>21.40039809020524</v>
      </c>
      <c r="CL62" s="104">
        <f t="shared" si="92"/>
        <v>35.174206699128476</v>
      </c>
      <c r="CM62" s="104">
        <f t="shared" si="93"/>
        <v>561.72748361427932</v>
      </c>
      <c r="CN62" s="114">
        <f t="shared" si="94"/>
        <v>0.79</v>
      </c>
      <c r="CO62" s="104">
        <f t="shared" si="95"/>
        <v>1090.4314991890551</v>
      </c>
      <c r="CP62" s="114">
        <f t="shared" si="96"/>
        <v>24.240207396158546</v>
      </c>
    </row>
    <row r="63" spans="1:100" ht="15" customHeight="1">
      <c r="A63" s="5">
        <v>64</v>
      </c>
      <c r="B63" s="34">
        <f t="shared" si="0"/>
        <v>1450</v>
      </c>
      <c r="C63" s="32">
        <f t="shared" si="31"/>
        <v>22.2</v>
      </c>
      <c r="D63" s="120">
        <f t="shared" si="32"/>
        <v>1086.5968266915477</v>
      </c>
      <c r="E63" s="33">
        <f t="shared" si="33"/>
        <v>0.99</v>
      </c>
      <c r="F63" s="35">
        <f t="shared" si="34"/>
        <v>706.71158048376003</v>
      </c>
      <c r="G63" s="53">
        <f t="shared" si="35"/>
        <v>10.370286187803435</v>
      </c>
      <c r="H63" s="32">
        <f t="shared" si="36"/>
        <v>68.147741314499925</v>
      </c>
      <c r="I63" s="54">
        <f t="shared" si="37"/>
        <v>24.46227202434655</v>
      </c>
      <c r="J63" s="45">
        <f t="shared" si="38"/>
        <v>24.323099876948522</v>
      </c>
      <c r="K63" s="306"/>
      <c r="L63" s="36">
        <f t="shared" si="1"/>
        <v>1014.9999999999999</v>
      </c>
      <c r="M63" s="32">
        <f t="shared" si="2"/>
        <v>22.2</v>
      </c>
      <c r="N63" s="33">
        <f t="shared" si="39"/>
        <v>0.92</v>
      </c>
      <c r="O63" s="35">
        <f t="shared" si="40"/>
        <v>658.33520626136283</v>
      </c>
      <c r="P63" s="53">
        <f t="shared" si="41"/>
        <v>10.949039141528033</v>
      </c>
      <c r="Q63" s="32">
        <f t="shared" si="42"/>
        <v>60.127212785677052</v>
      </c>
      <c r="R63" s="54">
        <f t="shared" si="43"/>
        <v>27.463606914658069</v>
      </c>
      <c r="S63" s="45">
        <f t="shared" si="44"/>
        <v>26.980380479351989</v>
      </c>
      <c r="T63" s="306"/>
      <c r="U63" s="36">
        <f t="shared" si="3"/>
        <v>761.24999999999989</v>
      </c>
      <c r="V63" s="32">
        <f t="shared" si="4"/>
        <v>22.2</v>
      </c>
      <c r="W63" s="33">
        <f t="shared" si="45"/>
        <v>0.86</v>
      </c>
      <c r="X63" s="35">
        <f t="shared" si="46"/>
        <v>611.80234725293133</v>
      </c>
      <c r="Y63" s="53">
        <f t="shared" si="47"/>
        <v>10.799848066842015</v>
      </c>
      <c r="Z63" s="32">
        <f t="shared" si="48"/>
        <v>56.649162420284725</v>
      </c>
      <c r="AA63" s="54">
        <f t="shared" si="49"/>
        <v>30.781384724831394</v>
      </c>
      <c r="AB63" s="45">
        <f t="shared" si="50"/>
        <v>30.297928913726928</v>
      </c>
      <c r="AC63" s="306"/>
      <c r="AD63" s="36">
        <f t="shared" si="5"/>
        <v>608.99999999999989</v>
      </c>
      <c r="AE63" s="32">
        <f t="shared" si="6"/>
        <v>22.2</v>
      </c>
      <c r="AF63" s="33">
        <f t="shared" si="51"/>
        <v>0.8</v>
      </c>
      <c r="AG63" s="35">
        <f t="shared" si="52"/>
        <v>571.41335281770853</v>
      </c>
      <c r="AH63" s="53">
        <f t="shared" si="53"/>
        <v>10.698035099690399</v>
      </c>
      <c r="AI63" s="32">
        <f t="shared" si="54"/>
        <v>53.412925597359951</v>
      </c>
      <c r="AJ63" s="54">
        <f t="shared" si="55"/>
        <v>33.417164471120422</v>
      </c>
      <c r="AK63" s="45">
        <f t="shared" si="56"/>
        <v>32.930429424714212</v>
      </c>
      <c r="AL63" s="306"/>
      <c r="AM63" s="36" t="str">
        <f t="shared" si="7"/>
        <v/>
      </c>
      <c r="AN63" s="32" t="str">
        <f t="shared" si="8"/>
        <v/>
      </c>
      <c r="AO63" s="33" t="str">
        <f t="shared" si="57"/>
        <v/>
      </c>
      <c r="AP63" s="35" t="str">
        <f t="shared" si="58"/>
        <v/>
      </c>
      <c r="AQ63" s="53" t="str">
        <f t="shared" si="59"/>
        <v/>
      </c>
      <c r="AR63" s="32" t="str">
        <f t="shared" si="60"/>
        <v/>
      </c>
      <c r="AS63" s="54" t="str">
        <f t="shared" si="61"/>
        <v/>
      </c>
      <c r="AT63" s="45" t="str">
        <f t="shared" si="62"/>
        <v/>
      </c>
      <c r="AU63" s="306"/>
      <c r="AV63" s="36" t="str">
        <f t="shared" si="9"/>
        <v/>
      </c>
      <c r="AW63" s="32" t="str">
        <f t="shared" si="10"/>
        <v/>
      </c>
      <c r="AX63" s="33" t="str">
        <f t="shared" si="63"/>
        <v/>
      </c>
      <c r="AY63" s="35" t="str">
        <f t="shared" si="64"/>
        <v/>
      </c>
      <c r="AZ63" s="53" t="str">
        <f t="shared" si="65"/>
        <v/>
      </c>
      <c r="BA63" s="32" t="str">
        <f t="shared" si="66"/>
        <v/>
      </c>
      <c r="BB63" s="54" t="str">
        <f t="shared" si="67"/>
        <v/>
      </c>
      <c r="BC63" s="45" t="str">
        <f t="shared" si="68"/>
        <v/>
      </c>
      <c r="BD63" s="306"/>
      <c r="BE63" s="36" t="str">
        <f t="shared" si="11"/>
        <v/>
      </c>
      <c r="BF63" s="32" t="str">
        <f t="shared" si="12"/>
        <v/>
      </c>
      <c r="BG63" s="33" t="str">
        <f t="shared" si="69"/>
        <v/>
      </c>
      <c r="BH63" s="35" t="str">
        <f t="shared" si="70"/>
        <v/>
      </c>
      <c r="BI63" s="53" t="str">
        <f t="shared" si="71"/>
        <v/>
      </c>
      <c r="BJ63" s="32" t="str">
        <f t="shared" si="72"/>
        <v/>
      </c>
      <c r="BK63" s="54" t="str">
        <f t="shared" si="73"/>
        <v/>
      </c>
      <c r="BL63" s="45" t="str">
        <f t="shared" si="74"/>
        <v/>
      </c>
      <c r="BM63" s="306"/>
      <c r="BN63" s="36" t="str">
        <f t="shared" si="13"/>
        <v/>
      </c>
      <c r="BO63" s="32" t="str">
        <f t="shared" si="14"/>
        <v/>
      </c>
      <c r="BP63" s="33" t="str">
        <f t="shared" si="75"/>
        <v/>
      </c>
      <c r="BQ63" s="35" t="str">
        <f t="shared" si="76"/>
        <v/>
      </c>
      <c r="BR63" s="53" t="str">
        <f t="shared" si="77"/>
        <v/>
      </c>
      <c r="BS63" s="32" t="str">
        <f t="shared" si="78"/>
        <v/>
      </c>
      <c r="BT63" s="54" t="str">
        <f t="shared" si="79"/>
        <v/>
      </c>
      <c r="BU63" s="45" t="str">
        <f t="shared" si="80"/>
        <v/>
      </c>
      <c r="BV63" s="5">
        <v>64</v>
      </c>
      <c r="BX63" s="80">
        <v>64</v>
      </c>
      <c r="BY63" s="104">
        <f t="shared" si="81"/>
        <v>608.99999999999989</v>
      </c>
      <c r="BZ63" s="104">
        <f t="shared" si="82"/>
        <v>21.584507981934379</v>
      </c>
      <c r="CA63" s="104">
        <f t="shared" si="83"/>
        <v>35.358441180187398</v>
      </c>
      <c r="CB63" s="105">
        <f t="shared" si="84"/>
        <v>571.41335281770853</v>
      </c>
      <c r="CC63" s="106">
        <f t="shared" si="85"/>
        <v>0.8</v>
      </c>
      <c r="CD63" s="87">
        <f t="shared" si="86"/>
        <v>9.3926893636503728</v>
      </c>
      <c r="CE63" s="23">
        <f t="shared" si="87"/>
        <v>60.835968346730738</v>
      </c>
      <c r="CF63" s="24">
        <f t="shared" si="88"/>
        <v>35.663718700503935</v>
      </c>
      <c r="CG63" s="88">
        <f t="shared" si="89"/>
        <v>35.358441180187398</v>
      </c>
      <c r="CH63" s="22"/>
      <c r="CI63" s="80">
        <v>64</v>
      </c>
      <c r="CJ63" s="104">
        <f t="shared" si="90"/>
        <v>608.99999999999989</v>
      </c>
      <c r="CK63" s="104">
        <f t="shared" si="91"/>
        <v>21.584507981934379</v>
      </c>
      <c r="CL63" s="104">
        <f t="shared" si="92"/>
        <v>35.358441180187398</v>
      </c>
      <c r="CM63" s="104">
        <f t="shared" si="93"/>
        <v>571.41335281770853</v>
      </c>
      <c r="CN63" s="114">
        <f t="shared" si="94"/>
        <v>0.8</v>
      </c>
      <c r="CO63" s="104">
        <f t="shared" si="95"/>
        <v>1086.5968266915477</v>
      </c>
      <c r="CP63" s="114">
        <f t="shared" si="96"/>
        <v>24.323099876948522</v>
      </c>
    </row>
    <row r="64" spans="1:100" ht="15" customHeight="1">
      <c r="A64" s="5">
        <v>65</v>
      </c>
      <c r="B64" s="34">
        <f t="shared" si="0"/>
        <v>1450</v>
      </c>
      <c r="C64" s="32">
        <f t="shared" si="31"/>
        <v>22.4</v>
      </c>
      <c r="D64" s="120">
        <f t="shared" si="32"/>
        <v>1082.7830939821711</v>
      </c>
      <c r="E64" s="33">
        <f t="shared" si="33"/>
        <v>0.99</v>
      </c>
      <c r="F64" s="35">
        <f t="shared" si="34"/>
        <v>716.64343341914014</v>
      </c>
      <c r="G64" s="53">
        <f t="shared" si="35"/>
        <v>10.442483540846709</v>
      </c>
      <c r="H64" s="32">
        <f t="shared" si="36"/>
        <v>68.627681395515268</v>
      </c>
      <c r="I64" s="54">
        <f t="shared" si="37"/>
        <v>24.548260394332836</v>
      </c>
      <c r="J64" s="45">
        <f t="shared" si="38"/>
        <v>24.404777236969437</v>
      </c>
      <c r="K64" s="306"/>
      <c r="L64" s="36">
        <f t="shared" si="1"/>
        <v>1014.9999999999999</v>
      </c>
      <c r="M64" s="32">
        <f t="shared" si="2"/>
        <v>22.4</v>
      </c>
      <c r="N64" s="33">
        <f t="shared" si="39"/>
        <v>0.93</v>
      </c>
      <c r="O64" s="35">
        <f t="shared" si="40"/>
        <v>668.28185286352345</v>
      </c>
      <c r="P64" s="53">
        <f t="shared" si="41"/>
        <v>11.044019169830085</v>
      </c>
      <c r="Q64" s="32">
        <f t="shared" si="42"/>
        <v>60.510747272978989</v>
      </c>
      <c r="R64" s="54">
        <f t="shared" si="43"/>
        <v>27.551058969470375</v>
      </c>
      <c r="S64" s="45">
        <f t="shared" si="44"/>
        <v>27.065238379535074</v>
      </c>
      <c r="T64" s="306"/>
      <c r="U64" s="36">
        <f t="shared" si="3"/>
        <v>761.24999999999989</v>
      </c>
      <c r="V64" s="32">
        <f t="shared" si="4"/>
        <v>22.4</v>
      </c>
      <c r="W64" s="33">
        <f t="shared" si="45"/>
        <v>0.86</v>
      </c>
      <c r="X64" s="35">
        <f t="shared" si="46"/>
        <v>621.66816347527947</v>
      </c>
      <c r="Y64" s="53">
        <f t="shared" si="47"/>
        <v>10.893484031408159</v>
      </c>
      <c r="Z64" s="32">
        <f t="shared" si="48"/>
        <v>57.067891381938239</v>
      </c>
      <c r="AA64" s="54">
        <f t="shared" si="49"/>
        <v>30.894937393478017</v>
      </c>
      <c r="AB64" s="45">
        <f t="shared" si="50"/>
        <v>30.408917202584846</v>
      </c>
      <c r="AC64" s="306"/>
      <c r="AD64" s="36">
        <f t="shared" si="5"/>
        <v>608.99999999999989</v>
      </c>
      <c r="AE64" s="32">
        <f t="shared" si="6"/>
        <v>22.4</v>
      </c>
      <c r="AF64" s="33">
        <f t="shared" si="51"/>
        <v>0.8</v>
      </c>
      <c r="AG64" s="35">
        <f t="shared" si="52"/>
        <v>581.13322520510735</v>
      </c>
      <c r="AH64" s="53">
        <f t="shared" si="53"/>
        <v>10.79075383031824</v>
      </c>
      <c r="AI64" s="32">
        <f t="shared" si="54"/>
        <v>53.854738449535056</v>
      </c>
      <c r="AJ64" s="54">
        <f t="shared" si="55"/>
        <v>33.555087336050917</v>
      </c>
      <c r="AK64" s="45">
        <f t="shared" si="56"/>
        <v>33.065753120086768</v>
      </c>
      <c r="AL64" s="306"/>
      <c r="AM64" s="36">
        <f t="shared" si="7"/>
        <v>608.99999999999989</v>
      </c>
      <c r="AN64" s="32">
        <f t="shared" si="8"/>
        <v>22.4</v>
      </c>
      <c r="AO64" s="33">
        <f t="shared" si="57"/>
        <v>0.8</v>
      </c>
      <c r="AP64" s="35">
        <f t="shared" si="58"/>
        <v>581.13322520510735</v>
      </c>
      <c r="AQ64" s="53">
        <f t="shared" si="59"/>
        <v>10.79075383031824</v>
      </c>
      <c r="AR64" s="32">
        <f t="shared" si="60"/>
        <v>53.854738449535056</v>
      </c>
      <c r="AS64" s="54">
        <f t="shared" si="61"/>
        <v>33.555087336050917</v>
      </c>
      <c r="AT64" s="45">
        <f t="shared" si="62"/>
        <v>33.065753120086768</v>
      </c>
      <c r="AU64" s="306"/>
      <c r="AV64" s="36" t="str">
        <f t="shared" si="9"/>
        <v/>
      </c>
      <c r="AW64" s="32" t="str">
        <f t="shared" si="10"/>
        <v/>
      </c>
      <c r="AX64" s="33" t="str">
        <f t="shared" si="63"/>
        <v/>
      </c>
      <c r="AY64" s="35" t="str">
        <f t="shared" si="64"/>
        <v/>
      </c>
      <c r="AZ64" s="53" t="str">
        <f t="shared" si="65"/>
        <v/>
      </c>
      <c r="BA64" s="32" t="str">
        <f t="shared" si="66"/>
        <v/>
      </c>
      <c r="BB64" s="54" t="str">
        <f t="shared" si="67"/>
        <v/>
      </c>
      <c r="BC64" s="45" t="str">
        <f t="shared" si="68"/>
        <v/>
      </c>
      <c r="BD64" s="306"/>
      <c r="BE64" s="36" t="str">
        <f t="shared" si="11"/>
        <v/>
      </c>
      <c r="BF64" s="32" t="str">
        <f t="shared" si="12"/>
        <v/>
      </c>
      <c r="BG64" s="33" t="str">
        <f t="shared" si="69"/>
        <v/>
      </c>
      <c r="BH64" s="35" t="str">
        <f t="shared" si="70"/>
        <v/>
      </c>
      <c r="BI64" s="53" t="str">
        <f t="shared" si="71"/>
        <v/>
      </c>
      <c r="BJ64" s="32" t="str">
        <f t="shared" si="72"/>
        <v/>
      </c>
      <c r="BK64" s="54" t="str">
        <f t="shared" si="73"/>
        <v/>
      </c>
      <c r="BL64" s="45" t="str">
        <f t="shared" si="74"/>
        <v/>
      </c>
      <c r="BM64" s="306"/>
      <c r="BN64" s="36" t="str">
        <f t="shared" si="13"/>
        <v/>
      </c>
      <c r="BO64" s="32" t="str">
        <f t="shared" si="14"/>
        <v/>
      </c>
      <c r="BP64" s="33" t="str">
        <f t="shared" si="75"/>
        <v/>
      </c>
      <c r="BQ64" s="35" t="str">
        <f t="shared" si="76"/>
        <v/>
      </c>
      <c r="BR64" s="53" t="str">
        <f t="shared" si="77"/>
        <v/>
      </c>
      <c r="BS64" s="32" t="str">
        <f t="shared" si="78"/>
        <v/>
      </c>
      <c r="BT64" s="54" t="str">
        <f t="shared" si="79"/>
        <v/>
      </c>
      <c r="BU64" s="45" t="str">
        <f t="shared" si="80"/>
        <v/>
      </c>
      <c r="BV64" s="5">
        <v>65</v>
      </c>
      <c r="BX64" s="80">
        <v>65</v>
      </c>
      <c r="BY64" s="104">
        <f t="shared" si="81"/>
        <v>608.99999999999989</v>
      </c>
      <c r="BZ64" s="104">
        <f t="shared" si="82"/>
        <v>21.768617873663512</v>
      </c>
      <c r="CA64" s="104">
        <f t="shared" si="83"/>
        <v>35.54037789317605</v>
      </c>
      <c r="CB64" s="105">
        <f t="shared" si="84"/>
        <v>581.13322520510735</v>
      </c>
      <c r="CC64" s="106">
        <f t="shared" si="85"/>
        <v>0.8</v>
      </c>
      <c r="CD64" s="87">
        <f t="shared" si="86"/>
        <v>9.4527071391863551</v>
      </c>
      <c r="CE64" s="23">
        <f t="shared" si="87"/>
        <v>61.477967808397437</v>
      </c>
      <c r="CF64" s="24">
        <f t="shared" si="88"/>
        <v>35.851403717278536</v>
      </c>
      <c r="CG64" s="88">
        <f t="shared" si="89"/>
        <v>35.54037789317605</v>
      </c>
      <c r="CH64" s="22"/>
      <c r="CI64" s="80">
        <v>65</v>
      </c>
      <c r="CJ64" s="104">
        <f t="shared" si="90"/>
        <v>608.99999999999989</v>
      </c>
      <c r="CK64" s="104">
        <f t="shared" si="91"/>
        <v>21.768617873663512</v>
      </c>
      <c r="CL64" s="104">
        <f t="shared" si="92"/>
        <v>35.54037789317605</v>
      </c>
      <c r="CM64" s="104">
        <f t="shared" si="93"/>
        <v>581.13322520510735</v>
      </c>
      <c r="CN64" s="114">
        <f t="shared" si="94"/>
        <v>0.8</v>
      </c>
      <c r="CO64" s="104">
        <f t="shared" si="95"/>
        <v>1082.7830939821711</v>
      </c>
      <c r="CP64" s="114">
        <f t="shared" si="96"/>
        <v>24.404777236969437</v>
      </c>
    </row>
    <row r="65" spans="1:94" ht="15" customHeight="1">
      <c r="A65" s="5">
        <v>66</v>
      </c>
      <c r="B65" s="34">
        <f t="shared" si="0"/>
        <v>1450</v>
      </c>
      <c r="C65" s="32">
        <f t="shared" si="31"/>
        <v>22.6</v>
      </c>
      <c r="D65" s="120">
        <f t="shared" si="32"/>
        <v>1078.9902551266009</v>
      </c>
      <c r="E65" s="33">
        <f t="shared" si="33"/>
        <v>1</v>
      </c>
      <c r="F65" s="35">
        <f t="shared" si="34"/>
        <v>726.59050698680221</v>
      </c>
      <c r="G65" s="53">
        <f t="shared" si="35"/>
        <v>10.514680893889983</v>
      </c>
      <c r="H65" s="32">
        <f t="shared" si="36"/>
        <v>69.10247817496959</v>
      </c>
      <c r="I65" s="54">
        <f t="shared" si="37"/>
        <v>24.633031909314553</v>
      </c>
      <c r="J65" s="45">
        <f t="shared" si="38"/>
        <v>24.485266082538846</v>
      </c>
      <c r="K65" s="306"/>
      <c r="L65" s="36">
        <f t="shared" si="1"/>
        <v>1014.9999999999999</v>
      </c>
      <c r="M65" s="32">
        <f t="shared" si="2"/>
        <v>22.6</v>
      </c>
      <c r="N65" s="33">
        <f t="shared" si="39"/>
        <v>0.93</v>
      </c>
      <c r="O65" s="35">
        <f t="shared" si="40"/>
        <v>678.24868814824561</v>
      </c>
      <c r="P65" s="53">
        <f t="shared" si="41"/>
        <v>11.13899919813214</v>
      </c>
      <c r="Q65" s="32">
        <f t="shared" si="42"/>
        <v>60.889553548219915</v>
      </c>
      <c r="R65" s="54">
        <f t="shared" si="43"/>
        <v>27.63716128922664</v>
      </c>
      <c r="S65" s="45">
        <f t="shared" si="44"/>
        <v>27.1487578864858</v>
      </c>
      <c r="T65" s="306"/>
      <c r="U65" s="36">
        <f t="shared" si="3"/>
        <v>761.24999999999989</v>
      </c>
      <c r="V65" s="32">
        <f t="shared" si="4"/>
        <v>22.6</v>
      </c>
      <c r="W65" s="33">
        <f t="shared" si="45"/>
        <v>0.86</v>
      </c>
      <c r="X65" s="35">
        <f t="shared" si="46"/>
        <v>631.56063042023823</v>
      </c>
      <c r="Y65" s="53">
        <f t="shared" si="47"/>
        <v>10.987119995974306</v>
      </c>
      <c r="Z65" s="32">
        <f t="shared" si="48"/>
        <v>57.481908876178913</v>
      </c>
      <c r="AA65" s="54">
        <f t="shared" si="49"/>
        <v>31.006803530767058</v>
      </c>
      <c r="AB65" s="45">
        <f t="shared" si="50"/>
        <v>30.518233132008177</v>
      </c>
      <c r="AC65" s="306"/>
      <c r="AD65" s="36">
        <f t="shared" si="5"/>
        <v>608.99999999999989</v>
      </c>
      <c r="AE65" s="32">
        <f t="shared" si="6"/>
        <v>22.6</v>
      </c>
      <c r="AF65" s="33">
        <f t="shared" si="51"/>
        <v>0.81</v>
      </c>
      <c r="AG65" s="35">
        <f t="shared" si="52"/>
        <v>590.88626905074284</v>
      </c>
      <c r="AH65" s="53">
        <f t="shared" si="53"/>
        <v>10.883472560946082</v>
      </c>
      <c r="AI65" s="32">
        <f t="shared" si="54"/>
        <v>54.292071371692614</v>
      </c>
      <c r="AJ65" s="54">
        <f t="shared" si="55"/>
        <v>33.691055620661849</v>
      </c>
      <c r="AK65" s="45">
        <f t="shared" si="56"/>
        <v>33.199138659478194</v>
      </c>
      <c r="AL65" s="306"/>
      <c r="AM65" s="36">
        <f t="shared" si="7"/>
        <v>608.99999999999989</v>
      </c>
      <c r="AN65" s="32">
        <f t="shared" si="8"/>
        <v>22.6</v>
      </c>
      <c r="AO65" s="33">
        <f t="shared" si="57"/>
        <v>0.81</v>
      </c>
      <c r="AP65" s="35">
        <f t="shared" si="58"/>
        <v>590.88626905074284</v>
      </c>
      <c r="AQ65" s="53">
        <f t="shared" si="59"/>
        <v>10.883472560946082</v>
      </c>
      <c r="AR65" s="32">
        <f t="shared" si="60"/>
        <v>54.292071371692614</v>
      </c>
      <c r="AS65" s="54">
        <f t="shared" si="61"/>
        <v>33.691055620661849</v>
      </c>
      <c r="AT65" s="45">
        <f t="shared" si="62"/>
        <v>33.199138659478194</v>
      </c>
      <c r="AU65" s="306"/>
      <c r="AV65" s="36" t="str">
        <f t="shared" si="9"/>
        <v/>
      </c>
      <c r="AW65" s="32" t="str">
        <f t="shared" si="10"/>
        <v/>
      </c>
      <c r="AX65" s="33" t="str">
        <f t="shared" si="63"/>
        <v/>
      </c>
      <c r="AY65" s="35" t="str">
        <f t="shared" si="64"/>
        <v/>
      </c>
      <c r="AZ65" s="53" t="str">
        <f t="shared" si="65"/>
        <v/>
      </c>
      <c r="BA65" s="32" t="str">
        <f t="shared" si="66"/>
        <v/>
      </c>
      <c r="BB65" s="54" t="str">
        <f t="shared" si="67"/>
        <v/>
      </c>
      <c r="BC65" s="45" t="str">
        <f t="shared" si="68"/>
        <v/>
      </c>
      <c r="BD65" s="306"/>
      <c r="BE65" s="36" t="str">
        <f t="shared" si="11"/>
        <v/>
      </c>
      <c r="BF65" s="32" t="str">
        <f t="shared" si="12"/>
        <v/>
      </c>
      <c r="BG65" s="33" t="str">
        <f t="shared" si="69"/>
        <v/>
      </c>
      <c r="BH65" s="35" t="str">
        <f t="shared" si="70"/>
        <v/>
      </c>
      <c r="BI65" s="53" t="str">
        <f t="shared" si="71"/>
        <v/>
      </c>
      <c r="BJ65" s="32" t="str">
        <f t="shared" si="72"/>
        <v/>
      </c>
      <c r="BK65" s="54" t="str">
        <f t="shared" si="73"/>
        <v/>
      </c>
      <c r="BL65" s="45" t="str">
        <f t="shared" si="74"/>
        <v/>
      </c>
      <c r="BM65" s="306"/>
      <c r="BN65" s="36" t="str">
        <f t="shared" si="13"/>
        <v/>
      </c>
      <c r="BO65" s="32" t="str">
        <f t="shared" si="14"/>
        <v/>
      </c>
      <c r="BP65" s="33" t="str">
        <f t="shared" si="75"/>
        <v/>
      </c>
      <c r="BQ65" s="35" t="str">
        <f t="shared" si="76"/>
        <v/>
      </c>
      <c r="BR65" s="53" t="str">
        <f t="shared" si="77"/>
        <v/>
      </c>
      <c r="BS65" s="32" t="str">
        <f t="shared" si="78"/>
        <v/>
      </c>
      <c r="BT65" s="54" t="str">
        <f t="shared" si="79"/>
        <v/>
      </c>
      <c r="BU65" s="45" t="str">
        <f t="shared" si="80"/>
        <v/>
      </c>
      <c r="BV65" s="5">
        <v>66</v>
      </c>
      <c r="BX65" s="80">
        <v>66</v>
      </c>
      <c r="BY65" s="104">
        <f t="shared" si="81"/>
        <v>608.99999999999989</v>
      </c>
      <c r="BZ65" s="104">
        <f t="shared" si="82"/>
        <v>21.952727765392655</v>
      </c>
      <c r="CA65" s="104">
        <f t="shared" si="83"/>
        <v>35.720052710122829</v>
      </c>
      <c r="CB65" s="105">
        <f t="shared" si="84"/>
        <v>590.88626905074284</v>
      </c>
      <c r="CC65" s="106">
        <f t="shared" si="85"/>
        <v>0.81</v>
      </c>
      <c r="CD65" s="87">
        <f t="shared" si="86"/>
        <v>9.5127249147223409</v>
      </c>
      <c r="CE65" s="23">
        <f t="shared" si="87"/>
        <v>62.115353313356032</v>
      </c>
      <c r="CF65" s="24">
        <f t="shared" si="88"/>
        <v>36.036772902289492</v>
      </c>
      <c r="CG65" s="88">
        <f t="shared" si="89"/>
        <v>35.720052710122829</v>
      </c>
      <c r="CH65" s="22"/>
      <c r="CI65" s="80">
        <v>66</v>
      </c>
      <c r="CJ65" s="104">
        <f t="shared" si="90"/>
        <v>608.99999999999989</v>
      </c>
      <c r="CK65" s="104">
        <f t="shared" si="91"/>
        <v>21.952727765392655</v>
      </c>
      <c r="CL65" s="104">
        <f t="shared" si="92"/>
        <v>35.720052710122829</v>
      </c>
      <c r="CM65" s="104">
        <f t="shared" si="93"/>
        <v>590.88626905074284</v>
      </c>
      <c r="CN65" s="114">
        <f t="shared" si="94"/>
        <v>0.81</v>
      </c>
      <c r="CO65" s="104">
        <f t="shared" si="95"/>
        <v>1078.9902551266009</v>
      </c>
      <c r="CP65" s="114">
        <f t="shared" si="96"/>
        <v>24.485266082538846</v>
      </c>
    </row>
    <row r="66" spans="1:94" ht="15" customHeight="1">
      <c r="A66" s="5">
        <v>67</v>
      </c>
      <c r="B66" s="34">
        <f t="shared" si="0"/>
        <v>1450</v>
      </c>
      <c r="C66" s="32">
        <f t="shared" si="31"/>
        <v>22.8</v>
      </c>
      <c r="D66" s="120">
        <f t="shared" si="32"/>
        <v>1075.2182576807381</v>
      </c>
      <c r="E66" s="33">
        <f t="shared" si="33"/>
        <v>1</v>
      </c>
      <c r="F66" s="35">
        <f t="shared" si="34"/>
        <v>736.55252137199193</v>
      </c>
      <c r="G66" s="53">
        <f t="shared" si="35"/>
        <v>10.586878246933257</v>
      </c>
      <c r="H66" s="32">
        <f t="shared" si="36"/>
        <v>69.572210446960796</v>
      </c>
      <c r="I66" s="54">
        <f t="shared" si="37"/>
        <v>24.71661308620487</v>
      </c>
      <c r="J66" s="45">
        <f t="shared" si="38"/>
        <v>24.564592312990996</v>
      </c>
      <c r="K66" s="306"/>
      <c r="L66" s="36">
        <f t="shared" si="1"/>
        <v>1014.9999999999999</v>
      </c>
      <c r="M66" s="32">
        <f t="shared" si="2"/>
        <v>22.8</v>
      </c>
      <c r="N66" s="33">
        <f t="shared" si="39"/>
        <v>0.93</v>
      </c>
      <c r="O66" s="35">
        <f t="shared" si="40"/>
        <v>688.23523896075085</v>
      </c>
      <c r="P66" s="53">
        <f t="shared" si="41"/>
        <v>11.233979226434196</v>
      </c>
      <c r="Q66" s="32">
        <f t="shared" si="42"/>
        <v>61.263709420193159</v>
      </c>
      <c r="R66" s="54">
        <f t="shared" si="43"/>
        <v>27.721944054789649</v>
      </c>
      <c r="S66" s="45">
        <f t="shared" si="44"/>
        <v>27.230968927457148</v>
      </c>
      <c r="T66" s="306"/>
      <c r="U66" s="36">
        <f t="shared" si="3"/>
        <v>761.24999999999989</v>
      </c>
      <c r="V66" s="32">
        <f t="shared" si="4"/>
        <v>22.8</v>
      </c>
      <c r="W66" s="33">
        <f t="shared" si="45"/>
        <v>0.87</v>
      </c>
      <c r="X66" s="35">
        <f t="shared" si="46"/>
        <v>641.47908594156365</v>
      </c>
      <c r="Y66" s="53">
        <f t="shared" si="47"/>
        <v>11.080755960540449</v>
      </c>
      <c r="Z66" s="32">
        <f t="shared" si="48"/>
        <v>57.891274586853761</v>
      </c>
      <c r="AA66" s="54">
        <f t="shared" si="49"/>
        <v>31.117017366302395</v>
      </c>
      <c r="AB66" s="45">
        <f t="shared" si="50"/>
        <v>30.625910643969437</v>
      </c>
      <c r="AC66" s="306"/>
      <c r="AD66" s="36">
        <f t="shared" si="5"/>
        <v>608.99999999999989</v>
      </c>
      <c r="AE66" s="32">
        <f t="shared" si="6"/>
        <v>22.8</v>
      </c>
      <c r="AF66" s="33">
        <f t="shared" si="51"/>
        <v>0.81</v>
      </c>
      <c r="AG66" s="35">
        <f t="shared" si="52"/>
        <v>600.67167700022105</v>
      </c>
      <c r="AH66" s="53">
        <f t="shared" si="53"/>
        <v>10.976191291573924</v>
      </c>
      <c r="AI66" s="32">
        <f t="shared" si="54"/>
        <v>54.724964338161428</v>
      </c>
      <c r="AJ66" s="54">
        <f t="shared" si="55"/>
        <v>33.825105249635385</v>
      </c>
      <c r="AK66" s="45">
        <f t="shared" si="56"/>
        <v>33.330621665695539</v>
      </c>
      <c r="AL66" s="306"/>
      <c r="AM66" s="36">
        <f t="shared" si="7"/>
        <v>608.99999999999989</v>
      </c>
      <c r="AN66" s="32">
        <f t="shared" si="8"/>
        <v>22.8</v>
      </c>
      <c r="AO66" s="33">
        <f t="shared" si="57"/>
        <v>0.81</v>
      </c>
      <c r="AP66" s="35">
        <f t="shared" si="58"/>
        <v>600.67167700022105</v>
      </c>
      <c r="AQ66" s="53">
        <f t="shared" si="59"/>
        <v>10.976191291573924</v>
      </c>
      <c r="AR66" s="32">
        <f t="shared" si="60"/>
        <v>54.724964338161428</v>
      </c>
      <c r="AS66" s="54">
        <f t="shared" si="61"/>
        <v>33.825105249635385</v>
      </c>
      <c r="AT66" s="45">
        <f t="shared" si="62"/>
        <v>33.330621665695539</v>
      </c>
      <c r="AU66" s="306"/>
      <c r="AV66" s="36" t="str">
        <f t="shared" si="9"/>
        <v/>
      </c>
      <c r="AW66" s="32" t="str">
        <f t="shared" si="10"/>
        <v/>
      </c>
      <c r="AX66" s="33" t="str">
        <f t="shared" si="63"/>
        <v/>
      </c>
      <c r="AY66" s="35" t="str">
        <f t="shared" si="64"/>
        <v/>
      </c>
      <c r="AZ66" s="53" t="str">
        <f t="shared" si="65"/>
        <v/>
      </c>
      <c r="BA66" s="32" t="str">
        <f t="shared" si="66"/>
        <v/>
      </c>
      <c r="BB66" s="54" t="str">
        <f t="shared" si="67"/>
        <v/>
      </c>
      <c r="BC66" s="45" t="str">
        <f t="shared" si="68"/>
        <v/>
      </c>
      <c r="BD66" s="306"/>
      <c r="BE66" s="36" t="str">
        <f t="shared" si="11"/>
        <v/>
      </c>
      <c r="BF66" s="32" t="str">
        <f t="shared" si="12"/>
        <v/>
      </c>
      <c r="BG66" s="33" t="str">
        <f t="shared" si="69"/>
        <v/>
      </c>
      <c r="BH66" s="35" t="str">
        <f t="shared" si="70"/>
        <v/>
      </c>
      <c r="BI66" s="53" t="str">
        <f t="shared" si="71"/>
        <v/>
      </c>
      <c r="BJ66" s="32" t="str">
        <f t="shared" si="72"/>
        <v/>
      </c>
      <c r="BK66" s="54" t="str">
        <f t="shared" si="73"/>
        <v/>
      </c>
      <c r="BL66" s="45" t="str">
        <f t="shared" si="74"/>
        <v/>
      </c>
      <c r="BM66" s="306"/>
      <c r="BN66" s="36" t="str">
        <f t="shared" si="13"/>
        <v/>
      </c>
      <c r="BO66" s="32" t="str">
        <f t="shared" si="14"/>
        <v/>
      </c>
      <c r="BP66" s="33" t="str">
        <f t="shared" si="75"/>
        <v/>
      </c>
      <c r="BQ66" s="35" t="str">
        <f t="shared" si="76"/>
        <v/>
      </c>
      <c r="BR66" s="53" t="str">
        <f t="shared" si="77"/>
        <v/>
      </c>
      <c r="BS66" s="32" t="str">
        <f t="shared" si="78"/>
        <v/>
      </c>
      <c r="BT66" s="54" t="str">
        <f t="shared" si="79"/>
        <v/>
      </c>
      <c r="BU66" s="45" t="str">
        <f t="shared" si="80"/>
        <v/>
      </c>
      <c r="BV66" s="5">
        <v>67</v>
      </c>
      <c r="BX66" s="80">
        <v>67</v>
      </c>
      <c r="BY66" s="104">
        <f t="shared" si="81"/>
        <v>608.99999999999989</v>
      </c>
      <c r="BZ66" s="104">
        <f t="shared" si="82"/>
        <v>22.136837657121795</v>
      </c>
      <c r="CA66" s="104">
        <f t="shared" si="83"/>
        <v>35.897501048614714</v>
      </c>
      <c r="CB66" s="105">
        <f t="shared" si="84"/>
        <v>600.67167700022105</v>
      </c>
      <c r="CC66" s="106">
        <f t="shared" si="85"/>
        <v>0.81</v>
      </c>
      <c r="CD66" s="87">
        <f t="shared" si="86"/>
        <v>9.5727426902583233</v>
      </c>
      <c r="CE66" s="23">
        <f t="shared" si="87"/>
        <v>62.748127306450328</v>
      </c>
      <c r="CF66" s="24">
        <f t="shared" si="88"/>
        <v>36.219862517668837</v>
      </c>
      <c r="CG66" s="88">
        <f t="shared" si="89"/>
        <v>35.897501048614714</v>
      </c>
      <c r="CH66" s="22"/>
      <c r="CI66" s="80">
        <v>67</v>
      </c>
      <c r="CJ66" s="104">
        <f t="shared" si="90"/>
        <v>608.99999999999989</v>
      </c>
      <c r="CK66" s="104">
        <f t="shared" si="91"/>
        <v>22.136837657121795</v>
      </c>
      <c r="CL66" s="104">
        <f t="shared" si="92"/>
        <v>35.897501048614714</v>
      </c>
      <c r="CM66" s="104">
        <f t="shared" si="93"/>
        <v>600.67167700022105</v>
      </c>
      <c r="CN66" s="114">
        <f t="shared" si="94"/>
        <v>0.81</v>
      </c>
      <c r="CO66" s="104">
        <f t="shared" si="95"/>
        <v>1075.2182576807381</v>
      </c>
      <c r="CP66" s="114">
        <f t="shared" si="96"/>
        <v>24.564592312990996</v>
      </c>
    </row>
    <row r="67" spans="1:94" ht="15" customHeight="1">
      <c r="A67" s="5">
        <v>68</v>
      </c>
      <c r="B67" s="34">
        <f t="shared" si="0"/>
        <v>1450</v>
      </c>
      <c r="C67" s="32">
        <f t="shared" si="31"/>
        <v>23</v>
      </c>
      <c r="D67" s="120">
        <f t="shared" si="32"/>
        <v>1071.4670431489562</v>
      </c>
      <c r="E67" s="33">
        <f t="shared" si="33"/>
        <v>1</v>
      </c>
      <c r="F67" s="35">
        <f t="shared" si="34"/>
        <v>746.52920916495054</v>
      </c>
      <c r="G67" s="53">
        <f t="shared" si="35"/>
        <v>10.659075599976532</v>
      </c>
      <c r="H67" s="32">
        <f t="shared" si="36"/>
        <v>70.036956034592166</v>
      </c>
      <c r="I67" s="54">
        <f t="shared" si="37"/>
        <v>24.799029738545144</v>
      </c>
      <c r="J67" s="45">
        <f t="shared" si="38"/>
        <v>24.642781140669882</v>
      </c>
      <c r="K67" s="306"/>
      <c r="L67" s="36">
        <f t="shared" si="1"/>
        <v>1014.9999999999999</v>
      </c>
      <c r="M67" s="32">
        <f t="shared" si="2"/>
        <v>23</v>
      </c>
      <c r="N67" s="33">
        <f t="shared" si="39"/>
        <v>0.94</v>
      </c>
      <c r="O67" s="35">
        <f t="shared" si="40"/>
        <v>698.24105067819357</v>
      </c>
      <c r="P67" s="53">
        <f t="shared" si="41"/>
        <v>11.328959254736247</v>
      </c>
      <c r="Q67" s="32">
        <f t="shared" si="42"/>
        <v>61.633291724152251</v>
      </c>
      <c r="R67" s="54">
        <f t="shared" si="43"/>
        <v>27.805436668553806</v>
      </c>
      <c r="S67" s="45">
        <f t="shared" si="44"/>
        <v>27.311900657775215</v>
      </c>
      <c r="T67" s="306"/>
      <c r="U67" s="36">
        <f t="shared" si="3"/>
        <v>761.24999999999989</v>
      </c>
      <c r="V67" s="32">
        <f t="shared" si="4"/>
        <v>23</v>
      </c>
      <c r="W67" s="33">
        <f t="shared" si="45"/>
        <v>0.87</v>
      </c>
      <c r="X67" s="35">
        <f t="shared" si="46"/>
        <v>651.42289036778175</v>
      </c>
      <c r="Y67" s="53">
        <f t="shared" si="47"/>
        <v>11.174391925106592</v>
      </c>
      <c r="Z67" s="32">
        <f t="shared" si="48"/>
        <v>58.296048208597966</v>
      </c>
      <c r="AA67" s="54">
        <f t="shared" si="49"/>
        <v>31.225612383355934</v>
      </c>
      <c r="AB67" s="45">
        <f t="shared" si="50"/>
        <v>30.731982940380608</v>
      </c>
      <c r="AC67" s="306"/>
      <c r="AD67" s="36">
        <f t="shared" si="5"/>
        <v>608.99999999999989</v>
      </c>
      <c r="AE67" s="32">
        <f t="shared" si="6"/>
        <v>23</v>
      </c>
      <c r="AF67" s="33">
        <f t="shared" si="51"/>
        <v>0.82</v>
      </c>
      <c r="AG67" s="35">
        <f t="shared" si="52"/>
        <v>610.48866546149156</v>
      </c>
      <c r="AH67" s="53">
        <f t="shared" si="53"/>
        <v>11.068910022201765</v>
      </c>
      <c r="AI67" s="32">
        <f t="shared" si="54"/>
        <v>55.153458130654911</v>
      </c>
      <c r="AJ67" s="54">
        <f t="shared" si="55"/>
        <v>33.957271499615558</v>
      </c>
      <c r="AK67" s="45">
        <f t="shared" si="56"/>
        <v>33.460237118953209</v>
      </c>
      <c r="AL67" s="306"/>
      <c r="AM67" s="36">
        <f t="shared" si="7"/>
        <v>608.99999999999989</v>
      </c>
      <c r="AN67" s="32">
        <f t="shared" si="8"/>
        <v>23</v>
      </c>
      <c r="AO67" s="33">
        <f t="shared" si="57"/>
        <v>0.82</v>
      </c>
      <c r="AP67" s="35">
        <f t="shared" si="58"/>
        <v>610.48866546149156</v>
      </c>
      <c r="AQ67" s="53">
        <f t="shared" si="59"/>
        <v>11.068910022201765</v>
      </c>
      <c r="AR67" s="32">
        <f t="shared" si="60"/>
        <v>55.153458130654911</v>
      </c>
      <c r="AS67" s="54">
        <f t="shared" si="61"/>
        <v>33.957271499615558</v>
      </c>
      <c r="AT67" s="45">
        <f t="shared" si="62"/>
        <v>33.460237118953209</v>
      </c>
      <c r="AU67" s="306"/>
      <c r="AV67" s="36" t="str">
        <f t="shared" si="9"/>
        <v/>
      </c>
      <c r="AW67" s="32" t="str">
        <f t="shared" si="10"/>
        <v/>
      </c>
      <c r="AX67" s="33" t="str">
        <f t="shared" si="63"/>
        <v/>
      </c>
      <c r="AY67" s="35" t="str">
        <f t="shared" si="64"/>
        <v/>
      </c>
      <c r="AZ67" s="53" t="str">
        <f t="shared" si="65"/>
        <v/>
      </c>
      <c r="BA67" s="32" t="str">
        <f t="shared" si="66"/>
        <v/>
      </c>
      <c r="BB67" s="54" t="str">
        <f t="shared" si="67"/>
        <v/>
      </c>
      <c r="BC67" s="45" t="str">
        <f t="shared" si="68"/>
        <v/>
      </c>
      <c r="BD67" s="306"/>
      <c r="BE67" s="36" t="str">
        <f t="shared" si="11"/>
        <v/>
      </c>
      <c r="BF67" s="32" t="str">
        <f t="shared" si="12"/>
        <v/>
      </c>
      <c r="BG67" s="33" t="str">
        <f t="shared" si="69"/>
        <v/>
      </c>
      <c r="BH67" s="35" t="str">
        <f t="shared" si="70"/>
        <v/>
      </c>
      <c r="BI67" s="53" t="str">
        <f t="shared" si="71"/>
        <v/>
      </c>
      <c r="BJ67" s="32" t="str">
        <f t="shared" si="72"/>
        <v/>
      </c>
      <c r="BK67" s="54" t="str">
        <f t="shared" si="73"/>
        <v/>
      </c>
      <c r="BL67" s="45" t="str">
        <f t="shared" si="74"/>
        <v/>
      </c>
      <c r="BM67" s="306"/>
      <c r="BN67" s="36" t="str">
        <f t="shared" si="13"/>
        <v/>
      </c>
      <c r="BO67" s="32" t="str">
        <f t="shared" si="14"/>
        <v/>
      </c>
      <c r="BP67" s="33" t="str">
        <f t="shared" si="75"/>
        <v/>
      </c>
      <c r="BQ67" s="35" t="str">
        <f t="shared" si="76"/>
        <v/>
      </c>
      <c r="BR67" s="53" t="str">
        <f t="shared" si="77"/>
        <v/>
      </c>
      <c r="BS67" s="32" t="str">
        <f t="shared" si="78"/>
        <v/>
      </c>
      <c r="BT67" s="54" t="str">
        <f t="shared" si="79"/>
        <v/>
      </c>
      <c r="BU67" s="45" t="str">
        <f t="shared" si="80"/>
        <v/>
      </c>
      <c r="BV67" s="5">
        <v>68</v>
      </c>
      <c r="BX67" s="80">
        <v>68</v>
      </c>
      <c r="BY67" s="104">
        <f t="shared" si="81"/>
        <v>608.99999999999989</v>
      </c>
      <c r="BZ67" s="104">
        <f t="shared" si="82"/>
        <v>22.320947548850931</v>
      </c>
      <c r="CA67" s="104">
        <f t="shared" si="83"/>
        <v>36.072757865724931</v>
      </c>
      <c r="CB67" s="105">
        <f t="shared" si="84"/>
        <v>610.48866546149156</v>
      </c>
      <c r="CC67" s="106">
        <f t="shared" si="85"/>
        <v>0.82</v>
      </c>
      <c r="CD67" s="87">
        <f t="shared" si="86"/>
        <v>9.6327604657943091</v>
      </c>
      <c r="CE67" s="23">
        <f t="shared" si="87"/>
        <v>63.376294638418706</v>
      </c>
      <c r="CF67" s="24">
        <f t="shared" si="88"/>
        <v>36.400708354053727</v>
      </c>
      <c r="CG67" s="88">
        <f t="shared" si="89"/>
        <v>36.072757865724931</v>
      </c>
      <c r="CH67" s="22"/>
      <c r="CI67" s="80">
        <v>68</v>
      </c>
      <c r="CJ67" s="104">
        <f t="shared" si="90"/>
        <v>608.99999999999989</v>
      </c>
      <c r="CK67" s="104">
        <f t="shared" si="91"/>
        <v>22.320947548850931</v>
      </c>
      <c r="CL67" s="104">
        <f t="shared" si="92"/>
        <v>36.072757865724931</v>
      </c>
      <c r="CM67" s="104">
        <f t="shared" si="93"/>
        <v>610.48866546149156</v>
      </c>
      <c r="CN67" s="114">
        <f t="shared" si="94"/>
        <v>0.82</v>
      </c>
      <c r="CO67" s="104">
        <f t="shared" si="95"/>
        <v>1071.4670431489562</v>
      </c>
      <c r="CP67" s="114">
        <f t="shared" si="96"/>
        <v>24.642781140669882</v>
      </c>
    </row>
    <row r="68" spans="1:94" ht="15" customHeight="1">
      <c r="A68" s="5">
        <v>69</v>
      </c>
      <c r="B68" s="34">
        <f t="shared" si="0"/>
        <v>1450</v>
      </c>
      <c r="C68" s="32">
        <f t="shared" si="31"/>
        <v>23.2</v>
      </c>
      <c r="D68" s="120">
        <f t="shared" si="32"/>
        <v>1067.7365474154781</v>
      </c>
      <c r="E68" s="33">
        <f t="shared" si="33"/>
        <v>1</v>
      </c>
      <c r="F68" s="35">
        <f t="shared" si="34"/>
        <v>756.52031476321076</v>
      </c>
      <c r="G68" s="53">
        <f t="shared" si="35"/>
        <v>10.731272953019806</v>
      </c>
      <c r="H68" s="32">
        <f t="shared" si="36"/>
        <v>70.496791766937974</v>
      </c>
      <c r="I68" s="54">
        <f t="shared" si="37"/>
        <v>24.880306996474093</v>
      </c>
      <c r="J68" s="45">
        <f t="shared" si="38"/>
        <v>24.719857110433278</v>
      </c>
      <c r="K68" s="306"/>
      <c r="L68" s="36">
        <f t="shared" si="1"/>
        <v>1014.9999999999999</v>
      </c>
      <c r="M68" s="32">
        <f t="shared" si="2"/>
        <v>23.2</v>
      </c>
      <c r="N68" s="33">
        <f t="shared" si="39"/>
        <v>0.94</v>
      </c>
      <c r="O68" s="35">
        <f t="shared" si="40"/>
        <v>708.26568646738804</v>
      </c>
      <c r="P68" s="53">
        <f t="shared" si="41"/>
        <v>11.423939283038303</v>
      </c>
      <c r="Q68" s="32">
        <f t="shared" si="42"/>
        <v>61.99837629730628</v>
      </c>
      <c r="R68" s="54">
        <f t="shared" si="43"/>
        <v>27.887667774528559</v>
      </c>
      <c r="S68" s="45">
        <f t="shared" si="44"/>
        <v>27.391581480753828</v>
      </c>
      <c r="T68" s="306"/>
      <c r="U68" s="36">
        <f t="shared" si="3"/>
        <v>761.24999999999989</v>
      </c>
      <c r="V68" s="32">
        <f t="shared" si="4"/>
        <v>23.2</v>
      </c>
      <c r="W68" s="33">
        <f t="shared" si="45"/>
        <v>0.88</v>
      </c>
      <c r="X68" s="35">
        <f t="shared" si="46"/>
        <v>661.39142577383654</v>
      </c>
      <c r="Y68" s="53">
        <f t="shared" si="47"/>
        <v>11.268027889672735</v>
      </c>
      <c r="Z68" s="32">
        <f t="shared" si="48"/>
        <v>58.69628938174786</v>
      </c>
      <c r="AA68" s="54">
        <f t="shared" si="49"/>
        <v>31.332621332103994</v>
      </c>
      <c r="AB68" s="45">
        <f t="shared" si="50"/>
        <v>30.83648249621827</v>
      </c>
      <c r="AC68" s="306"/>
      <c r="AD68" s="36">
        <f t="shared" si="5"/>
        <v>608.99999999999989</v>
      </c>
      <c r="AE68" s="32">
        <f t="shared" si="6"/>
        <v>23.2</v>
      </c>
      <c r="AF68" s="33">
        <f t="shared" si="51"/>
        <v>0.82</v>
      </c>
      <c r="AG68" s="35">
        <f t="shared" si="52"/>
        <v>620.33647400130735</v>
      </c>
      <c r="AH68" s="53">
        <f t="shared" si="53"/>
        <v>11.161628752829605</v>
      </c>
      <c r="AI68" s="32">
        <f t="shared" si="54"/>
        <v>55.577594250663886</v>
      </c>
      <c r="AJ68" s="54">
        <f t="shared" si="55"/>
        <v>34.087589004760751</v>
      </c>
      <c r="AK68" s="45">
        <f t="shared" si="56"/>
        <v>33.588019362378752</v>
      </c>
      <c r="AL68" s="306"/>
      <c r="AM68" s="36">
        <f t="shared" si="7"/>
        <v>608.99999999999989</v>
      </c>
      <c r="AN68" s="32">
        <f t="shared" si="8"/>
        <v>23.2</v>
      </c>
      <c r="AO68" s="33">
        <f t="shared" si="57"/>
        <v>0.82</v>
      </c>
      <c r="AP68" s="35">
        <f t="shared" si="58"/>
        <v>620.33647400130735</v>
      </c>
      <c r="AQ68" s="53">
        <f t="shared" si="59"/>
        <v>11.161628752829605</v>
      </c>
      <c r="AR68" s="32">
        <f t="shared" si="60"/>
        <v>55.577594250663886</v>
      </c>
      <c r="AS68" s="54">
        <f t="shared" si="61"/>
        <v>34.087589004760751</v>
      </c>
      <c r="AT68" s="45">
        <f t="shared" si="62"/>
        <v>33.588019362378752</v>
      </c>
      <c r="AU68" s="306"/>
      <c r="AV68" s="36" t="str">
        <f t="shared" si="9"/>
        <v/>
      </c>
      <c r="AW68" s="32" t="str">
        <f t="shared" si="10"/>
        <v/>
      </c>
      <c r="AX68" s="33" t="str">
        <f t="shared" si="63"/>
        <v/>
      </c>
      <c r="AY68" s="35" t="str">
        <f t="shared" si="64"/>
        <v/>
      </c>
      <c r="AZ68" s="53" t="str">
        <f t="shared" si="65"/>
        <v/>
      </c>
      <c r="BA68" s="32" t="str">
        <f t="shared" si="66"/>
        <v/>
      </c>
      <c r="BB68" s="54" t="str">
        <f t="shared" si="67"/>
        <v/>
      </c>
      <c r="BC68" s="45" t="str">
        <f t="shared" si="68"/>
        <v/>
      </c>
      <c r="BD68" s="306"/>
      <c r="BE68" s="36" t="str">
        <f t="shared" si="11"/>
        <v/>
      </c>
      <c r="BF68" s="32" t="str">
        <f t="shared" si="12"/>
        <v/>
      </c>
      <c r="BG68" s="33" t="str">
        <f t="shared" si="69"/>
        <v/>
      </c>
      <c r="BH68" s="35" t="str">
        <f t="shared" si="70"/>
        <v/>
      </c>
      <c r="BI68" s="53" t="str">
        <f t="shared" si="71"/>
        <v/>
      </c>
      <c r="BJ68" s="32" t="str">
        <f t="shared" si="72"/>
        <v/>
      </c>
      <c r="BK68" s="54" t="str">
        <f t="shared" si="73"/>
        <v/>
      </c>
      <c r="BL68" s="45" t="str">
        <f t="shared" si="74"/>
        <v/>
      </c>
      <c r="BM68" s="306"/>
      <c r="BN68" s="36" t="str">
        <f t="shared" si="13"/>
        <v/>
      </c>
      <c r="BO68" s="32" t="str">
        <f t="shared" si="14"/>
        <v/>
      </c>
      <c r="BP68" s="33" t="str">
        <f t="shared" si="75"/>
        <v/>
      </c>
      <c r="BQ68" s="35" t="str">
        <f t="shared" si="76"/>
        <v/>
      </c>
      <c r="BR68" s="53" t="str">
        <f t="shared" si="77"/>
        <v/>
      </c>
      <c r="BS68" s="32" t="str">
        <f t="shared" si="78"/>
        <v/>
      </c>
      <c r="BT68" s="54" t="str">
        <f t="shared" si="79"/>
        <v/>
      </c>
      <c r="BU68" s="45" t="str">
        <f t="shared" si="80"/>
        <v/>
      </c>
      <c r="BV68" s="5">
        <v>69</v>
      </c>
      <c r="BX68" s="80">
        <v>69</v>
      </c>
      <c r="BY68" s="104">
        <f t="shared" si="81"/>
        <v>608.99999999999989</v>
      </c>
      <c r="BZ68" s="104">
        <f t="shared" si="82"/>
        <v>22.505057440580071</v>
      </c>
      <c r="CA68" s="104">
        <f t="shared" si="83"/>
        <v>36.245857652983091</v>
      </c>
      <c r="CB68" s="105">
        <f t="shared" si="84"/>
        <v>620.33647400130735</v>
      </c>
      <c r="CC68" s="106">
        <f t="shared" si="85"/>
        <v>0.82</v>
      </c>
      <c r="CD68" s="87">
        <f t="shared" si="86"/>
        <v>9.6927782413302914</v>
      </c>
      <c r="CE68" s="23">
        <f t="shared" si="87"/>
        <v>63.999862429140741</v>
      </c>
      <c r="CF68" s="24">
        <f t="shared" si="88"/>
        <v>36.579345725436667</v>
      </c>
      <c r="CG68" s="88">
        <f t="shared" si="89"/>
        <v>36.245857652983091</v>
      </c>
      <c r="CH68" s="22"/>
      <c r="CI68" s="80">
        <v>69</v>
      </c>
      <c r="CJ68" s="104">
        <f t="shared" si="90"/>
        <v>608.99999999999989</v>
      </c>
      <c r="CK68" s="104">
        <f t="shared" si="91"/>
        <v>22.505057440580071</v>
      </c>
      <c r="CL68" s="104">
        <f t="shared" si="92"/>
        <v>36.245857652983091</v>
      </c>
      <c r="CM68" s="104">
        <f t="shared" si="93"/>
        <v>620.33647400130735</v>
      </c>
      <c r="CN68" s="114">
        <f t="shared" si="94"/>
        <v>0.82</v>
      </c>
      <c r="CO68" s="104">
        <f t="shared" si="95"/>
        <v>1067.7365474154781</v>
      </c>
      <c r="CP68" s="114">
        <f t="shared" si="96"/>
        <v>24.719857110433278</v>
      </c>
    </row>
    <row r="69" spans="1:94" ht="15" customHeight="1" thickBot="1">
      <c r="A69" s="6">
        <v>70</v>
      </c>
      <c r="B69" s="37">
        <f t="shared" si="0"/>
        <v>1450</v>
      </c>
      <c r="C69" s="38">
        <f t="shared" si="31"/>
        <v>23.4</v>
      </c>
      <c r="D69" s="119">
        <f t="shared" si="32"/>
        <v>1064.026701150377</v>
      </c>
      <c r="E69" s="39">
        <f t="shared" si="33"/>
        <v>1.01</v>
      </c>
      <c r="F69" s="40">
        <f t="shared" si="34"/>
        <v>766.52559380303512</v>
      </c>
      <c r="G69" s="51">
        <f t="shared" si="35"/>
        <v>10.80347030606308</v>
      </c>
      <c r="H69" s="38">
        <f t="shared" si="36"/>
        <v>70.951793459630167</v>
      </c>
      <c r="I69" s="52">
        <f t="shared" si="37"/>
        <v>24.960469326196961</v>
      </c>
      <c r="J69" s="44">
        <f t="shared" si="38"/>
        <v>24.795844118668509</v>
      </c>
      <c r="K69" s="306"/>
      <c r="L69" s="41">
        <f t="shared" si="1"/>
        <v>1014.9999999999999</v>
      </c>
      <c r="M69" s="38">
        <f t="shared" si="2"/>
        <v>23.4</v>
      </c>
      <c r="N69" s="39">
        <f t="shared" si="39"/>
        <v>0.94</v>
      </c>
      <c r="O69" s="40">
        <f t="shared" si="40"/>
        <v>718.30872657058512</v>
      </c>
      <c r="P69" s="51">
        <f t="shared" si="41"/>
        <v>11.518919311340357</v>
      </c>
      <c r="Q69" s="38">
        <f t="shared" si="42"/>
        <v>62.359037957962897</v>
      </c>
      <c r="R69" s="52">
        <f t="shared" si="43"/>
        <v>27.968665278051063</v>
      </c>
      <c r="S69" s="44">
        <f t="shared" si="44"/>
        <v>27.470039067241597</v>
      </c>
      <c r="T69" s="306"/>
      <c r="U69" s="41">
        <f t="shared" si="3"/>
        <v>761.24999999999989</v>
      </c>
      <c r="V69" s="38">
        <f t="shared" si="4"/>
        <v>23.4</v>
      </c>
      <c r="W69" s="39">
        <f t="shared" si="45"/>
        <v>0.88</v>
      </c>
      <c r="X69" s="40">
        <f t="shared" si="46"/>
        <v>671.38409527120655</v>
      </c>
      <c r="Y69" s="51">
        <f t="shared" si="47"/>
        <v>11.361663854238881</v>
      </c>
      <c r="Z69" s="38">
        <f t="shared" si="48"/>
        <v>59.09205763209782</v>
      </c>
      <c r="AA69" s="52">
        <f t="shared" si="49"/>
        <v>31.438076242960701</v>
      </c>
      <c r="AB69" s="44">
        <f t="shared" si="50"/>
        <v>30.93944107274498</v>
      </c>
      <c r="AC69" s="306"/>
      <c r="AD69" s="41">
        <f t="shared" si="5"/>
        <v>608.99999999999989</v>
      </c>
      <c r="AE69" s="38">
        <f t="shared" si="6"/>
        <v>23.4</v>
      </c>
      <c r="AF69" s="39">
        <f t="shared" si="51"/>
        <v>0.83</v>
      </c>
      <c r="AG69" s="40">
        <f t="shared" si="52"/>
        <v>630.21436474800851</v>
      </c>
      <c r="AH69" s="51">
        <f t="shared" si="53"/>
        <v>11.254347483457448</v>
      </c>
      <c r="AI69" s="38">
        <f t="shared" si="54"/>
        <v>55.997414836741861</v>
      </c>
      <c r="AJ69" s="52">
        <f t="shared" si="55"/>
        <v>34.216091762773594</v>
      </c>
      <c r="AK69" s="44">
        <f t="shared" si="56"/>
        <v>33.714002107992087</v>
      </c>
      <c r="AL69" s="306"/>
      <c r="AM69" s="41">
        <f t="shared" si="7"/>
        <v>608.99999999999989</v>
      </c>
      <c r="AN69" s="38">
        <f t="shared" si="8"/>
        <v>23.4</v>
      </c>
      <c r="AO69" s="39">
        <f t="shared" si="57"/>
        <v>0.83</v>
      </c>
      <c r="AP69" s="40">
        <f t="shared" si="58"/>
        <v>630.21436474800851</v>
      </c>
      <c r="AQ69" s="51">
        <f t="shared" si="59"/>
        <v>11.254347483457448</v>
      </c>
      <c r="AR69" s="38">
        <f t="shared" si="60"/>
        <v>55.997414836741861</v>
      </c>
      <c r="AS69" s="52">
        <f t="shared" si="61"/>
        <v>34.216091762773594</v>
      </c>
      <c r="AT69" s="44">
        <f t="shared" si="62"/>
        <v>33.714002107992087</v>
      </c>
      <c r="AU69" s="306"/>
      <c r="AV69" s="41" t="str">
        <f t="shared" si="9"/>
        <v/>
      </c>
      <c r="AW69" s="38" t="str">
        <f t="shared" si="10"/>
        <v/>
      </c>
      <c r="AX69" s="39" t="str">
        <f t="shared" si="63"/>
        <v/>
      </c>
      <c r="AY69" s="40" t="str">
        <f t="shared" si="64"/>
        <v/>
      </c>
      <c r="AZ69" s="51" t="str">
        <f t="shared" si="65"/>
        <v/>
      </c>
      <c r="BA69" s="38" t="str">
        <f t="shared" si="66"/>
        <v/>
      </c>
      <c r="BB69" s="52" t="str">
        <f t="shared" si="67"/>
        <v/>
      </c>
      <c r="BC69" s="44" t="str">
        <f t="shared" si="68"/>
        <v/>
      </c>
      <c r="BD69" s="306"/>
      <c r="BE69" s="41" t="str">
        <f t="shared" si="11"/>
        <v/>
      </c>
      <c r="BF69" s="38" t="str">
        <f t="shared" si="12"/>
        <v/>
      </c>
      <c r="BG69" s="39" t="str">
        <f t="shared" si="69"/>
        <v/>
      </c>
      <c r="BH69" s="40" t="str">
        <f t="shared" si="70"/>
        <v/>
      </c>
      <c r="BI69" s="51" t="str">
        <f t="shared" si="71"/>
        <v/>
      </c>
      <c r="BJ69" s="38" t="str">
        <f t="shared" si="72"/>
        <v/>
      </c>
      <c r="BK69" s="52" t="str">
        <f t="shared" si="73"/>
        <v/>
      </c>
      <c r="BL69" s="44" t="str">
        <f t="shared" si="74"/>
        <v/>
      </c>
      <c r="BM69" s="306"/>
      <c r="BN69" s="41" t="str">
        <f t="shared" si="13"/>
        <v/>
      </c>
      <c r="BO69" s="38" t="str">
        <f t="shared" si="14"/>
        <v/>
      </c>
      <c r="BP69" s="39" t="str">
        <f t="shared" si="75"/>
        <v/>
      </c>
      <c r="BQ69" s="40" t="str">
        <f t="shared" si="76"/>
        <v/>
      </c>
      <c r="BR69" s="51" t="str">
        <f t="shared" si="77"/>
        <v/>
      </c>
      <c r="BS69" s="38" t="str">
        <f t="shared" si="78"/>
        <v/>
      </c>
      <c r="BT69" s="52" t="str">
        <f t="shared" si="79"/>
        <v/>
      </c>
      <c r="BU69" s="44" t="str">
        <f t="shared" si="80"/>
        <v/>
      </c>
      <c r="BV69" s="6">
        <v>70</v>
      </c>
      <c r="BX69" s="81">
        <v>70</v>
      </c>
      <c r="BY69" s="110">
        <f t="shared" si="81"/>
        <v>608.99999999999989</v>
      </c>
      <c r="BZ69" s="110">
        <f t="shared" si="82"/>
        <v>22.689167332309211</v>
      </c>
      <c r="CA69" s="110">
        <f t="shared" si="83"/>
        <v>36.416834432315305</v>
      </c>
      <c r="CB69" s="111">
        <f t="shared" si="84"/>
        <v>630.21436474800851</v>
      </c>
      <c r="CC69" s="112">
        <f t="shared" si="85"/>
        <v>0.83</v>
      </c>
      <c r="CD69" s="97">
        <f t="shared" si="86"/>
        <v>9.7527960168662773</v>
      </c>
      <c r="CE69" s="98">
        <f t="shared" si="87"/>
        <v>64.618839936581182</v>
      </c>
      <c r="CF69" s="99">
        <f t="shared" si="88"/>
        <v>36.755809465008788</v>
      </c>
      <c r="CG69" s="100">
        <f t="shared" si="89"/>
        <v>36.416834432315305</v>
      </c>
      <c r="CH69" s="22"/>
      <c r="CI69" s="81">
        <v>70</v>
      </c>
      <c r="CJ69" s="110">
        <f t="shared" si="90"/>
        <v>608.99999999999989</v>
      </c>
      <c r="CK69" s="110">
        <f t="shared" si="91"/>
        <v>22.689167332309211</v>
      </c>
      <c r="CL69" s="110">
        <f t="shared" si="92"/>
        <v>36.416834432315305</v>
      </c>
      <c r="CM69" s="110">
        <f t="shared" si="93"/>
        <v>630.21436474800851</v>
      </c>
      <c r="CN69" s="116">
        <f t="shared" si="94"/>
        <v>0.83</v>
      </c>
      <c r="CO69" s="110">
        <f t="shared" si="95"/>
        <v>1064.026701150377</v>
      </c>
      <c r="CP69" s="116">
        <f t="shared" si="96"/>
        <v>24.795844118668509</v>
      </c>
    </row>
    <row r="70" spans="1:94" ht="15" customHeight="1">
      <c r="A70" s="15">
        <v>71</v>
      </c>
      <c r="B70" s="30">
        <f t="shared" si="0"/>
        <v>1450</v>
      </c>
      <c r="C70" s="27">
        <f t="shared" si="31"/>
        <v>23.6</v>
      </c>
      <c r="D70" s="118">
        <f t="shared" si="32"/>
        <v>1060.337430191626</v>
      </c>
      <c r="E70" s="28">
        <f t="shared" si="33"/>
        <v>1.01</v>
      </c>
      <c r="F70" s="29">
        <f t="shared" si="34"/>
        <v>776.54481261861747</v>
      </c>
      <c r="G70" s="49">
        <f t="shared" si="35"/>
        <v>10.875667659106355</v>
      </c>
      <c r="H70" s="27">
        <f t="shared" si="36"/>
        <v>71.402035898771246</v>
      </c>
      <c r="I70" s="50">
        <f t="shared" si="37"/>
        <v>25.039540548957039</v>
      </c>
      <c r="J70" s="43">
        <f t="shared" si="38"/>
        <v>24.870765431822122</v>
      </c>
      <c r="K70" s="306"/>
      <c r="L70" s="31">
        <f t="shared" si="1"/>
        <v>1014.9999999999999</v>
      </c>
      <c r="M70" s="27">
        <f t="shared" si="2"/>
        <v>23.6</v>
      </c>
      <c r="N70" s="28">
        <f t="shared" si="39"/>
        <v>0.95</v>
      </c>
      <c r="O70" s="29">
        <f t="shared" si="40"/>
        <v>728.36976761846597</v>
      </c>
      <c r="P70" s="49">
        <f t="shared" si="41"/>
        <v>11.613899339642412</v>
      </c>
      <c r="Q70" s="27">
        <f t="shared" si="42"/>
        <v>62.715350488037913</v>
      </c>
      <c r="R70" s="50">
        <f t="shared" si="43"/>
        <v>28.048456365118675</v>
      </c>
      <c r="S70" s="43">
        <f t="shared" si="44"/>
        <v>27.547300374791945</v>
      </c>
      <c r="T70" s="306"/>
      <c r="U70" s="31">
        <f t="shared" si="3"/>
        <v>761.24999999999989</v>
      </c>
      <c r="V70" s="27">
        <f t="shared" si="4"/>
        <v>23.6</v>
      </c>
      <c r="W70" s="28">
        <f t="shared" si="45"/>
        <v>0.89</v>
      </c>
      <c r="X70" s="29">
        <f t="shared" si="46"/>
        <v>681.40032231652526</v>
      </c>
      <c r="Y70" s="49">
        <f t="shared" si="47"/>
        <v>11.455299818805026</v>
      </c>
      <c r="Z70" s="27">
        <f t="shared" si="48"/>
        <v>59.483412315227071</v>
      </c>
      <c r="AA70" s="50">
        <f t="shared" si="49"/>
        <v>31.542008439973699</v>
      </c>
      <c r="AB70" s="43">
        <f t="shared" si="50"/>
        <v>31.040889730792408</v>
      </c>
      <c r="AC70" s="306"/>
      <c r="AD70" s="31">
        <f t="shared" si="5"/>
        <v>608.99999999999989</v>
      </c>
      <c r="AE70" s="27">
        <f t="shared" si="6"/>
        <v>23.6</v>
      </c>
      <c r="AF70" s="28">
        <f t="shared" si="51"/>
        <v>0.83</v>
      </c>
      <c r="AG70" s="29">
        <f t="shared" si="52"/>
        <v>640.12162180140467</v>
      </c>
      <c r="AH70" s="49">
        <f t="shared" si="53"/>
        <v>11.347066214085288</v>
      </c>
      <c r="AI70" s="27">
        <f t="shared" si="54"/>
        <v>56.412962586471195</v>
      </c>
      <c r="AJ70" s="50">
        <f t="shared" si="55"/>
        <v>34.342813141360502</v>
      </c>
      <c r="AK70" s="43">
        <f t="shared" si="56"/>
        <v>33.838218443110804</v>
      </c>
      <c r="AL70" s="306"/>
      <c r="AM70" s="31">
        <f t="shared" si="7"/>
        <v>608.99999999999989</v>
      </c>
      <c r="AN70" s="27">
        <f t="shared" si="8"/>
        <v>23.6</v>
      </c>
      <c r="AO70" s="28">
        <f t="shared" si="57"/>
        <v>0.83</v>
      </c>
      <c r="AP70" s="29">
        <f t="shared" si="58"/>
        <v>640.12162180140467</v>
      </c>
      <c r="AQ70" s="49">
        <f t="shared" si="59"/>
        <v>11.347066214085288</v>
      </c>
      <c r="AR70" s="27">
        <f t="shared" si="60"/>
        <v>56.412962586471195</v>
      </c>
      <c r="AS70" s="50">
        <f t="shared" si="61"/>
        <v>34.342813141360502</v>
      </c>
      <c r="AT70" s="43">
        <f t="shared" si="62"/>
        <v>33.838218443110804</v>
      </c>
      <c r="AU70" s="306"/>
      <c r="AV70" s="31" t="str">
        <f t="shared" si="9"/>
        <v/>
      </c>
      <c r="AW70" s="27" t="str">
        <f t="shared" si="10"/>
        <v/>
      </c>
      <c r="AX70" s="28" t="str">
        <f t="shared" si="63"/>
        <v/>
      </c>
      <c r="AY70" s="29" t="str">
        <f t="shared" si="64"/>
        <v/>
      </c>
      <c r="AZ70" s="49" t="str">
        <f t="shared" si="65"/>
        <v/>
      </c>
      <c r="BA70" s="27" t="str">
        <f t="shared" si="66"/>
        <v/>
      </c>
      <c r="BB70" s="50" t="str">
        <f t="shared" si="67"/>
        <v/>
      </c>
      <c r="BC70" s="43" t="str">
        <f t="shared" si="68"/>
        <v/>
      </c>
      <c r="BD70" s="306"/>
      <c r="BE70" s="31" t="str">
        <f t="shared" si="11"/>
        <v/>
      </c>
      <c r="BF70" s="27" t="str">
        <f t="shared" si="12"/>
        <v/>
      </c>
      <c r="BG70" s="28" t="str">
        <f t="shared" si="69"/>
        <v/>
      </c>
      <c r="BH70" s="29" t="str">
        <f t="shared" si="70"/>
        <v/>
      </c>
      <c r="BI70" s="49" t="str">
        <f t="shared" si="71"/>
        <v/>
      </c>
      <c r="BJ70" s="27" t="str">
        <f t="shared" si="72"/>
        <v/>
      </c>
      <c r="BK70" s="50" t="str">
        <f t="shared" si="73"/>
        <v/>
      </c>
      <c r="BL70" s="43" t="str">
        <f t="shared" si="74"/>
        <v/>
      </c>
      <c r="BM70" s="306"/>
      <c r="BN70" s="31" t="str">
        <f t="shared" si="13"/>
        <v/>
      </c>
      <c r="BO70" s="27" t="str">
        <f t="shared" si="14"/>
        <v/>
      </c>
      <c r="BP70" s="28" t="str">
        <f t="shared" si="75"/>
        <v/>
      </c>
      <c r="BQ70" s="29" t="str">
        <f t="shared" si="76"/>
        <v/>
      </c>
      <c r="BR70" s="49" t="str">
        <f t="shared" si="77"/>
        <v/>
      </c>
      <c r="BS70" s="27" t="str">
        <f t="shared" si="78"/>
        <v/>
      </c>
      <c r="BT70" s="50" t="str">
        <f t="shared" si="79"/>
        <v/>
      </c>
      <c r="BU70" s="43" t="str">
        <f t="shared" si="80"/>
        <v/>
      </c>
      <c r="BV70" s="15">
        <v>71</v>
      </c>
      <c r="BX70" s="79">
        <v>71</v>
      </c>
      <c r="BY70" s="101">
        <f t="shared" si="81"/>
        <v>608.99999999999989</v>
      </c>
      <c r="BZ70" s="101">
        <f t="shared" si="82"/>
        <v>22.873277224038347</v>
      </c>
      <c r="CA70" s="101">
        <f t="shared" si="83"/>
        <v>36.585721752885966</v>
      </c>
      <c r="CB70" s="102">
        <f t="shared" si="84"/>
        <v>640.12162180140467</v>
      </c>
      <c r="CC70" s="103">
        <f t="shared" si="85"/>
        <v>0.83</v>
      </c>
      <c r="CD70" s="93">
        <f t="shared" si="86"/>
        <v>9.8128137924022596</v>
      </c>
      <c r="CE70" s="94">
        <f t="shared" si="87"/>
        <v>65.233238431267281</v>
      </c>
      <c r="CF70" s="95">
        <f t="shared" si="88"/>
        <v>36.930133921926327</v>
      </c>
      <c r="CG70" s="96">
        <f t="shared" si="89"/>
        <v>36.585721752885966</v>
      </c>
      <c r="CH70" s="22"/>
      <c r="CI70" s="79">
        <v>71</v>
      </c>
      <c r="CJ70" s="101">
        <f t="shared" si="90"/>
        <v>608.99999999999989</v>
      </c>
      <c r="CK70" s="101">
        <f t="shared" si="91"/>
        <v>22.873277224038347</v>
      </c>
      <c r="CL70" s="101">
        <f t="shared" si="92"/>
        <v>36.585721752885966</v>
      </c>
      <c r="CM70" s="101">
        <f t="shared" si="93"/>
        <v>640.12162180140467</v>
      </c>
      <c r="CN70" s="113">
        <f t="shared" si="94"/>
        <v>0.83</v>
      </c>
      <c r="CO70" s="101">
        <f t="shared" si="95"/>
        <v>1060.337430191626</v>
      </c>
      <c r="CP70" s="113">
        <f t="shared" si="96"/>
        <v>24.870765431822122</v>
      </c>
    </row>
    <row r="71" spans="1:94" ht="15" customHeight="1">
      <c r="A71" s="4">
        <v>72</v>
      </c>
      <c r="B71" s="34">
        <f t="shared" si="0"/>
        <v>1450</v>
      </c>
      <c r="C71" s="32">
        <f t="shared" si="31"/>
        <v>23.7</v>
      </c>
      <c r="D71" s="120">
        <f t="shared" si="32"/>
        <v>1058.5004860441211</v>
      </c>
      <c r="E71" s="33">
        <f t="shared" si="33"/>
        <v>1.01</v>
      </c>
      <c r="F71" s="35">
        <f t="shared" si="34"/>
        <v>781.55957921986317</v>
      </c>
      <c r="G71" s="53">
        <f t="shared" si="35"/>
        <v>10.911766335627991</v>
      </c>
      <c r="H71" s="32">
        <f t="shared" si="36"/>
        <v>71.625395484138451</v>
      </c>
      <c r="I71" s="54">
        <f t="shared" si="37"/>
        <v>25.078674267564939</v>
      </c>
      <c r="J71" s="45">
        <f t="shared" si="38"/>
        <v>24.907833555709448</v>
      </c>
      <c r="K71" s="306"/>
      <c r="L71" s="36">
        <f t="shared" si="1"/>
        <v>1014.9999999999999</v>
      </c>
      <c r="M71" s="32">
        <f t="shared" si="2"/>
        <v>23.7</v>
      </c>
      <c r="N71" s="33">
        <f t="shared" si="39"/>
        <v>0.95</v>
      </c>
      <c r="O71" s="35">
        <f t="shared" si="40"/>
        <v>733.40691676185611</v>
      </c>
      <c r="P71" s="53">
        <f t="shared" si="41"/>
        <v>11.661389353793439</v>
      </c>
      <c r="Q71" s="32">
        <f t="shared" si="42"/>
        <v>62.891898598967501</v>
      </c>
      <c r="R71" s="54">
        <f t="shared" si="43"/>
        <v>28.08790780608178</v>
      </c>
      <c r="S71" s="45">
        <f t="shared" si="44"/>
        <v>27.585490657790327</v>
      </c>
      <c r="T71" s="306"/>
      <c r="U71" s="36">
        <f t="shared" si="3"/>
        <v>761.24999999999989</v>
      </c>
      <c r="V71" s="32">
        <f t="shared" si="4"/>
        <v>23.7</v>
      </c>
      <c r="W71" s="33">
        <f t="shared" si="45"/>
        <v>0.89</v>
      </c>
      <c r="X71" s="35">
        <f t="shared" si="46"/>
        <v>686.41709514701574</v>
      </c>
      <c r="Y71" s="53">
        <f t="shared" si="47"/>
        <v>11.502117801088096</v>
      </c>
      <c r="Z71" s="32">
        <f t="shared" si="48"/>
        <v>59.677453058434246</v>
      </c>
      <c r="AA71" s="54">
        <f t="shared" si="49"/>
        <v>31.593413119710696</v>
      </c>
      <c r="AB71" s="45">
        <f t="shared" si="50"/>
        <v>31.091057358648534</v>
      </c>
      <c r="AC71" s="306"/>
      <c r="AD71" s="36">
        <f t="shared" si="5"/>
        <v>608.99999999999989</v>
      </c>
      <c r="AE71" s="32">
        <f t="shared" si="6"/>
        <v>23.7</v>
      </c>
      <c r="AF71" s="33">
        <f t="shared" si="51"/>
        <v>0.83</v>
      </c>
      <c r="AG71" s="35">
        <f t="shared" si="52"/>
        <v>645.08604483864576</v>
      </c>
      <c r="AH71" s="53">
        <f t="shared" si="53"/>
        <v>11.393425579399208</v>
      </c>
      <c r="AI71" s="32">
        <f t="shared" si="54"/>
        <v>56.61914762536783</v>
      </c>
      <c r="AJ71" s="54">
        <f t="shared" si="55"/>
        <v>34.405516070189925</v>
      </c>
      <c r="AK71" s="45">
        <f t="shared" si="56"/>
        <v>33.899674377367312</v>
      </c>
      <c r="AL71" s="306"/>
      <c r="AM71" s="36">
        <f t="shared" si="7"/>
        <v>608.99999999999989</v>
      </c>
      <c r="AN71" s="32">
        <f t="shared" si="8"/>
        <v>23.7</v>
      </c>
      <c r="AO71" s="33">
        <f t="shared" si="57"/>
        <v>0.83</v>
      </c>
      <c r="AP71" s="35">
        <f t="shared" si="58"/>
        <v>645.08604483864576</v>
      </c>
      <c r="AQ71" s="53">
        <f t="shared" si="59"/>
        <v>11.393425579399208</v>
      </c>
      <c r="AR71" s="32">
        <f t="shared" si="60"/>
        <v>56.61914762536783</v>
      </c>
      <c r="AS71" s="54">
        <f t="shared" si="61"/>
        <v>34.405516070189925</v>
      </c>
      <c r="AT71" s="45">
        <f t="shared" si="62"/>
        <v>33.899674377367312</v>
      </c>
      <c r="AU71" s="306"/>
      <c r="AV71" s="36" t="str">
        <f t="shared" si="9"/>
        <v/>
      </c>
      <c r="AW71" s="32" t="str">
        <f t="shared" si="10"/>
        <v/>
      </c>
      <c r="AX71" s="33" t="str">
        <f t="shared" si="63"/>
        <v/>
      </c>
      <c r="AY71" s="35" t="str">
        <f t="shared" si="64"/>
        <v/>
      </c>
      <c r="AZ71" s="53" t="str">
        <f t="shared" si="65"/>
        <v/>
      </c>
      <c r="BA71" s="32" t="str">
        <f t="shared" si="66"/>
        <v/>
      </c>
      <c r="BB71" s="54" t="str">
        <f t="shared" si="67"/>
        <v/>
      </c>
      <c r="BC71" s="45" t="str">
        <f t="shared" si="68"/>
        <v/>
      </c>
      <c r="BD71" s="306"/>
      <c r="BE71" s="36" t="str">
        <f t="shared" si="11"/>
        <v/>
      </c>
      <c r="BF71" s="32" t="str">
        <f t="shared" si="12"/>
        <v/>
      </c>
      <c r="BG71" s="33" t="str">
        <f t="shared" si="69"/>
        <v/>
      </c>
      <c r="BH71" s="35" t="str">
        <f t="shared" si="70"/>
        <v/>
      </c>
      <c r="BI71" s="53" t="str">
        <f t="shared" si="71"/>
        <v/>
      </c>
      <c r="BJ71" s="32" t="str">
        <f t="shared" si="72"/>
        <v/>
      </c>
      <c r="BK71" s="54" t="str">
        <f t="shared" si="73"/>
        <v/>
      </c>
      <c r="BL71" s="45" t="str">
        <f t="shared" si="74"/>
        <v/>
      </c>
      <c r="BM71" s="306"/>
      <c r="BN71" s="36" t="str">
        <f t="shared" si="13"/>
        <v/>
      </c>
      <c r="BO71" s="32" t="str">
        <f t="shared" si="14"/>
        <v/>
      </c>
      <c r="BP71" s="33" t="str">
        <f t="shared" si="75"/>
        <v/>
      </c>
      <c r="BQ71" s="35" t="str">
        <f t="shared" si="76"/>
        <v/>
      </c>
      <c r="BR71" s="53" t="str">
        <f t="shared" si="77"/>
        <v/>
      </c>
      <c r="BS71" s="32" t="str">
        <f t="shared" si="78"/>
        <v/>
      </c>
      <c r="BT71" s="54" t="str">
        <f t="shared" si="79"/>
        <v/>
      </c>
      <c r="BU71" s="45" t="str">
        <f t="shared" si="80"/>
        <v/>
      </c>
      <c r="BV71" s="4">
        <v>72</v>
      </c>
      <c r="BX71" s="77">
        <v>72</v>
      </c>
      <c r="BY71" s="104">
        <f t="shared" si="81"/>
        <v>608.99999999999989</v>
      </c>
      <c r="BZ71" s="104">
        <f t="shared" si="82"/>
        <v>22.965332169902915</v>
      </c>
      <c r="CA71" s="104">
        <f t="shared" si="83"/>
        <v>36.669392220391281</v>
      </c>
      <c r="CB71" s="105">
        <f t="shared" si="84"/>
        <v>645.08604483864576</v>
      </c>
      <c r="CC71" s="106">
        <f t="shared" si="85"/>
        <v>0.83</v>
      </c>
      <c r="CD71" s="87">
        <f t="shared" si="86"/>
        <v>9.8428226801702507</v>
      </c>
      <c r="CE71" s="23">
        <f t="shared" si="87"/>
        <v>65.538724591499772</v>
      </c>
      <c r="CF71" s="24">
        <f t="shared" si="88"/>
        <v>37.016504520546135</v>
      </c>
      <c r="CG71" s="88">
        <f t="shared" si="89"/>
        <v>36.669392220391281</v>
      </c>
      <c r="CH71" s="22"/>
      <c r="CI71" s="77">
        <v>72</v>
      </c>
      <c r="CJ71" s="104">
        <f t="shared" si="90"/>
        <v>608.99999999999989</v>
      </c>
      <c r="CK71" s="104">
        <f t="shared" si="91"/>
        <v>22.965332169902915</v>
      </c>
      <c r="CL71" s="104">
        <f t="shared" si="92"/>
        <v>36.669392220391281</v>
      </c>
      <c r="CM71" s="104">
        <f t="shared" si="93"/>
        <v>645.08604483864576</v>
      </c>
      <c r="CN71" s="114">
        <f t="shared" si="94"/>
        <v>0.83</v>
      </c>
      <c r="CO71" s="104">
        <f t="shared" si="95"/>
        <v>1058.5004860441211</v>
      </c>
      <c r="CP71" s="114">
        <f t="shared" si="96"/>
        <v>24.907833555709448</v>
      </c>
    </row>
    <row r="72" spans="1:94" ht="15" customHeight="1">
      <c r="A72" s="4">
        <v>73</v>
      </c>
      <c r="B72" s="34">
        <f t="shared" si="0"/>
        <v>1450</v>
      </c>
      <c r="C72" s="32">
        <f t="shared" si="31"/>
        <v>23.9</v>
      </c>
      <c r="D72" s="120">
        <f t="shared" si="32"/>
        <v>1054.8419293001734</v>
      </c>
      <c r="E72" s="33">
        <f t="shared" si="33"/>
        <v>1.01</v>
      </c>
      <c r="F72" s="35">
        <f t="shared" si="34"/>
        <v>791.59929171779675</v>
      </c>
      <c r="G72" s="53">
        <f t="shared" si="35"/>
        <v>10.983963688671265</v>
      </c>
      <c r="H72" s="32">
        <f t="shared" si="36"/>
        <v>72.068636983409121</v>
      </c>
      <c r="I72" s="54">
        <f t="shared" si="37"/>
        <v>25.156152129208053</v>
      </c>
      <c r="J72" s="45">
        <f t="shared" si="38"/>
        <v>24.981198617126505</v>
      </c>
      <c r="K72" s="306"/>
      <c r="L72" s="36">
        <f t="shared" si="1"/>
        <v>1014.9999999999999</v>
      </c>
      <c r="M72" s="32">
        <f t="shared" si="2"/>
        <v>23.9</v>
      </c>
      <c r="N72" s="33">
        <f t="shared" si="39"/>
        <v>0.95</v>
      </c>
      <c r="O72" s="35">
        <f t="shared" si="40"/>
        <v>743.494237139505</v>
      </c>
      <c r="P72" s="53">
        <f t="shared" si="41"/>
        <v>11.756369382095492</v>
      </c>
      <c r="Q72" s="32">
        <f t="shared" si="42"/>
        <v>63.241823472458996</v>
      </c>
      <c r="R72" s="54">
        <f t="shared" si="43"/>
        <v>28.165938715181184</v>
      </c>
      <c r="S72" s="45">
        <f t="shared" si="44"/>
        <v>27.661006578147934</v>
      </c>
      <c r="T72" s="306"/>
      <c r="U72" s="36">
        <f t="shared" si="3"/>
        <v>761.24999999999989</v>
      </c>
      <c r="V72" s="32">
        <f t="shared" si="4"/>
        <v>23.9</v>
      </c>
      <c r="W72" s="33">
        <f t="shared" si="45"/>
        <v>0.89</v>
      </c>
      <c r="X72" s="35">
        <f t="shared" si="46"/>
        <v>696.46762034902815</v>
      </c>
      <c r="Y72" s="53">
        <f t="shared" si="47"/>
        <v>11.595753765654241</v>
      </c>
      <c r="Z72" s="32">
        <f t="shared" si="48"/>
        <v>60.06229818469528</v>
      </c>
      <c r="AA72" s="54">
        <f t="shared" si="49"/>
        <v>31.695118466414556</v>
      </c>
      <c r="AB72" s="45">
        <f t="shared" si="50"/>
        <v>31.190297878609975</v>
      </c>
      <c r="AC72" s="306"/>
      <c r="AD72" s="36">
        <f t="shared" si="5"/>
        <v>608.99999999999989</v>
      </c>
      <c r="AE72" s="32">
        <f t="shared" si="6"/>
        <v>23.9</v>
      </c>
      <c r="AF72" s="33">
        <f t="shared" si="51"/>
        <v>0.84</v>
      </c>
      <c r="AG72" s="35">
        <f t="shared" si="52"/>
        <v>655.03605567074851</v>
      </c>
      <c r="AH72" s="53">
        <f t="shared" si="53"/>
        <v>11.486144310027051</v>
      </c>
      <c r="AI72" s="32">
        <f t="shared" si="54"/>
        <v>57.028367221446295</v>
      </c>
      <c r="AJ72" s="54">
        <f t="shared" si="55"/>
        <v>34.529626582898587</v>
      </c>
      <c r="AK72" s="45">
        <f t="shared" si="56"/>
        <v>34.02130178571376</v>
      </c>
      <c r="AL72" s="306"/>
      <c r="AM72" s="36">
        <f t="shared" si="7"/>
        <v>608.99999999999989</v>
      </c>
      <c r="AN72" s="32">
        <f t="shared" si="8"/>
        <v>23.9</v>
      </c>
      <c r="AO72" s="33">
        <f t="shared" si="57"/>
        <v>0.84</v>
      </c>
      <c r="AP72" s="35">
        <f t="shared" si="58"/>
        <v>655.03605567074851</v>
      </c>
      <c r="AQ72" s="53">
        <f t="shared" si="59"/>
        <v>11.486144310027051</v>
      </c>
      <c r="AR72" s="32">
        <f t="shared" si="60"/>
        <v>57.028367221446295</v>
      </c>
      <c r="AS72" s="54">
        <f t="shared" si="61"/>
        <v>34.529626582898587</v>
      </c>
      <c r="AT72" s="45">
        <f t="shared" si="62"/>
        <v>34.02130178571376</v>
      </c>
      <c r="AU72" s="306"/>
      <c r="AV72" s="36" t="str">
        <f t="shared" si="9"/>
        <v/>
      </c>
      <c r="AW72" s="32" t="str">
        <f t="shared" si="10"/>
        <v/>
      </c>
      <c r="AX72" s="33" t="str">
        <f t="shared" si="63"/>
        <v/>
      </c>
      <c r="AY72" s="35" t="str">
        <f t="shared" si="64"/>
        <v/>
      </c>
      <c r="AZ72" s="53" t="str">
        <f t="shared" si="65"/>
        <v/>
      </c>
      <c r="BA72" s="32" t="str">
        <f t="shared" si="66"/>
        <v/>
      </c>
      <c r="BB72" s="54" t="str">
        <f t="shared" si="67"/>
        <v/>
      </c>
      <c r="BC72" s="45" t="str">
        <f t="shared" si="68"/>
        <v/>
      </c>
      <c r="BD72" s="306"/>
      <c r="BE72" s="36" t="str">
        <f t="shared" si="11"/>
        <v/>
      </c>
      <c r="BF72" s="32" t="str">
        <f t="shared" si="12"/>
        <v/>
      </c>
      <c r="BG72" s="33" t="str">
        <f t="shared" si="69"/>
        <v/>
      </c>
      <c r="BH72" s="35" t="str">
        <f t="shared" si="70"/>
        <v/>
      </c>
      <c r="BI72" s="53" t="str">
        <f t="shared" si="71"/>
        <v/>
      </c>
      <c r="BJ72" s="32" t="str">
        <f t="shared" si="72"/>
        <v/>
      </c>
      <c r="BK72" s="54" t="str">
        <f t="shared" si="73"/>
        <v/>
      </c>
      <c r="BL72" s="45" t="str">
        <f t="shared" si="74"/>
        <v/>
      </c>
      <c r="BM72" s="306"/>
      <c r="BN72" s="36" t="str">
        <f t="shared" si="13"/>
        <v/>
      </c>
      <c r="BO72" s="32" t="str">
        <f t="shared" si="14"/>
        <v/>
      </c>
      <c r="BP72" s="33" t="str">
        <f t="shared" si="75"/>
        <v/>
      </c>
      <c r="BQ72" s="35" t="str">
        <f t="shared" si="76"/>
        <v/>
      </c>
      <c r="BR72" s="53" t="str">
        <f t="shared" si="77"/>
        <v/>
      </c>
      <c r="BS72" s="32" t="str">
        <f t="shared" si="78"/>
        <v/>
      </c>
      <c r="BT72" s="54" t="str">
        <f t="shared" si="79"/>
        <v/>
      </c>
      <c r="BU72" s="45" t="str">
        <f t="shared" si="80"/>
        <v/>
      </c>
      <c r="BV72" s="4">
        <v>73</v>
      </c>
      <c r="BX72" s="77">
        <v>73</v>
      </c>
      <c r="BY72" s="104">
        <f t="shared" si="81"/>
        <v>608.99999999999989</v>
      </c>
      <c r="BZ72" s="104">
        <f t="shared" si="82"/>
        <v>23.149442061632055</v>
      </c>
      <c r="CA72" s="104">
        <f t="shared" si="83"/>
        <v>36.835207217815494</v>
      </c>
      <c r="CB72" s="105">
        <f t="shared" si="84"/>
        <v>655.03605567074851</v>
      </c>
      <c r="CC72" s="106">
        <f t="shared" si="85"/>
        <v>0.84</v>
      </c>
      <c r="CD72" s="87">
        <f t="shared" si="86"/>
        <v>9.9028404557062366</v>
      </c>
      <c r="CE72" s="23">
        <f t="shared" si="87"/>
        <v>66.146279807355896</v>
      </c>
      <c r="CF72" s="24">
        <f t="shared" si="88"/>
        <v>37.187683393670682</v>
      </c>
      <c r="CG72" s="88">
        <f t="shared" si="89"/>
        <v>36.835207217815494</v>
      </c>
      <c r="CH72" s="22"/>
      <c r="CI72" s="77">
        <v>73</v>
      </c>
      <c r="CJ72" s="104">
        <f t="shared" si="90"/>
        <v>608.99999999999989</v>
      </c>
      <c r="CK72" s="104">
        <f t="shared" si="91"/>
        <v>23.149442061632055</v>
      </c>
      <c r="CL72" s="104">
        <f t="shared" si="92"/>
        <v>36.835207217815494</v>
      </c>
      <c r="CM72" s="104">
        <f t="shared" si="93"/>
        <v>655.03605567074851</v>
      </c>
      <c r="CN72" s="114">
        <f t="shared" si="94"/>
        <v>0.84</v>
      </c>
      <c r="CO72" s="104">
        <f t="shared" si="95"/>
        <v>1054.8419293001734</v>
      </c>
      <c r="CP72" s="114">
        <f t="shared" si="96"/>
        <v>24.981198617126505</v>
      </c>
    </row>
    <row r="73" spans="1:94" ht="15" customHeight="1">
      <c r="A73" s="4">
        <v>74</v>
      </c>
      <c r="B73" s="34">
        <f t="shared" ref="B73:B99" si="97">IF($B$5&gt;$A73,"",$E$5)</f>
        <v>1450</v>
      </c>
      <c r="C73" s="32">
        <f t="shared" si="31"/>
        <v>24.1</v>
      </c>
      <c r="D73" s="120">
        <f t="shared" si="32"/>
        <v>1051.2037436237388</v>
      </c>
      <c r="E73" s="33">
        <f t="shared" si="33"/>
        <v>1.02</v>
      </c>
      <c r="F73" s="35">
        <f t="shared" si="34"/>
        <v>801.65240331646794</v>
      </c>
      <c r="G73" s="53">
        <f t="shared" si="35"/>
        <v>11.056161041714539</v>
      </c>
      <c r="H73" s="32">
        <f t="shared" si="36"/>
        <v>72.507301611459823</v>
      </c>
      <c r="I73" s="54">
        <f t="shared" si="37"/>
        <v>25.232595735340134</v>
      </c>
      <c r="J73" s="45">
        <f t="shared" si="38"/>
        <v>25.053553510843383</v>
      </c>
      <c r="K73" s="306"/>
      <c r="L73" s="36">
        <f t="shared" ref="L73:L99" si="98">IF(A73&gt;=$M$5,B73*(1-$M$6),"")</f>
        <v>1014.9999999999999</v>
      </c>
      <c r="M73" s="32">
        <f t="shared" ref="M73:M99" si="99">IF(L73="","",C73)</f>
        <v>24.1</v>
      </c>
      <c r="N73" s="33">
        <f t="shared" si="39"/>
        <v>0.96</v>
      </c>
      <c r="O73" s="35">
        <f t="shared" si="40"/>
        <v>753.59861746517197</v>
      </c>
      <c r="P73" s="53">
        <f t="shared" si="41"/>
        <v>11.85134941039755</v>
      </c>
      <c r="Q73" s="32">
        <f t="shared" si="42"/>
        <v>63.587579048510456</v>
      </c>
      <c r="R73" s="54">
        <f t="shared" si="43"/>
        <v>28.242828149062969</v>
      </c>
      <c r="S73" s="45">
        <f t="shared" si="44"/>
        <v>27.735390615104176</v>
      </c>
      <c r="T73" s="306"/>
      <c r="U73" s="36">
        <f t="shared" ref="U73:U99" si="100">IF(A73&gt;=$V$5,L73*(1-$V$6),"")</f>
        <v>761.24999999999989</v>
      </c>
      <c r="V73" s="32">
        <f t="shared" ref="V73:V99" si="101">IF(U73="","",M73)</f>
        <v>24.1</v>
      </c>
      <c r="W73" s="33">
        <f t="shared" si="45"/>
        <v>0.9</v>
      </c>
      <c r="X73" s="35">
        <f t="shared" si="46"/>
        <v>706.54034637995619</v>
      </c>
      <c r="Y73" s="53">
        <f t="shared" si="47"/>
        <v>11.689389730220388</v>
      </c>
      <c r="Z73" s="32">
        <f t="shared" si="48"/>
        <v>60.442877060839969</v>
      </c>
      <c r="AA73" s="54">
        <f t="shared" si="49"/>
        <v>31.795376407154048</v>
      </c>
      <c r="AB73" s="45">
        <f t="shared" si="50"/>
        <v>31.288103155159369</v>
      </c>
      <c r="AC73" s="306"/>
      <c r="AD73" s="36">
        <f t="shared" ref="AD73:AD99" si="102">IF(A73&gt;=$AE$5,U73*(1-$AE$6),"")</f>
        <v>608.99999999999989</v>
      </c>
      <c r="AE73" s="32">
        <f t="shared" ref="AE73:AE99" si="103">IF(AD73="","",V73)</f>
        <v>24.1</v>
      </c>
      <c r="AF73" s="33">
        <f t="shared" si="51"/>
        <v>0.84</v>
      </c>
      <c r="AG73" s="35">
        <f t="shared" si="52"/>
        <v>665.01373538334337</v>
      </c>
      <c r="AH73" s="53">
        <f t="shared" si="53"/>
        <v>11.578863040654893</v>
      </c>
      <c r="AI73" s="32">
        <f t="shared" si="54"/>
        <v>57.433422698618486</v>
      </c>
      <c r="AJ73" s="54">
        <f t="shared" si="55"/>
        <v>34.652036424962091</v>
      </c>
      <c r="AK73" s="45">
        <f t="shared" si="56"/>
        <v>34.141242814150488</v>
      </c>
      <c r="AL73" s="306"/>
      <c r="AM73" s="36">
        <f t="shared" ref="AM73:AM99" si="104">IF(A73&gt;=$AN$5,AD73*(1-$AN$6),"")</f>
        <v>608.99999999999989</v>
      </c>
      <c r="AN73" s="32">
        <f t="shared" ref="AN73:AN99" si="105">IF(AM73="","",AE73)</f>
        <v>24.1</v>
      </c>
      <c r="AO73" s="33">
        <f t="shared" si="57"/>
        <v>0.84</v>
      </c>
      <c r="AP73" s="35">
        <f t="shared" si="58"/>
        <v>665.01373538334337</v>
      </c>
      <c r="AQ73" s="53">
        <f t="shared" si="59"/>
        <v>11.578863040654893</v>
      </c>
      <c r="AR73" s="32">
        <f t="shared" si="60"/>
        <v>57.433422698618486</v>
      </c>
      <c r="AS73" s="54">
        <f t="shared" si="61"/>
        <v>34.652036424962091</v>
      </c>
      <c r="AT73" s="45">
        <f t="shared" si="62"/>
        <v>34.141242814150488</v>
      </c>
      <c r="AU73" s="306"/>
      <c r="AV73" s="36" t="str">
        <f t="shared" ref="AV73:AV99" si="106">IF(A73&gt;=$AW$5,AM73*(1-$AW$6),"")</f>
        <v/>
      </c>
      <c r="AW73" s="32" t="str">
        <f t="shared" ref="AW73:AW99" si="107">IF(AV73="","",AN73)</f>
        <v/>
      </c>
      <c r="AX73" s="33" t="str">
        <f t="shared" si="63"/>
        <v/>
      </c>
      <c r="AY73" s="35" t="str">
        <f t="shared" si="64"/>
        <v/>
      </c>
      <c r="AZ73" s="53" t="str">
        <f t="shared" si="65"/>
        <v/>
      </c>
      <c r="BA73" s="32" t="str">
        <f t="shared" si="66"/>
        <v/>
      </c>
      <c r="BB73" s="54" t="str">
        <f t="shared" si="67"/>
        <v/>
      </c>
      <c r="BC73" s="45" t="str">
        <f t="shared" si="68"/>
        <v/>
      </c>
      <c r="BD73" s="306"/>
      <c r="BE73" s="36" t="str">
        <f t="shared" ref="BE73:BE99" si="108">IF(A73&gt;=$BF$5,AV73*(1-$BF$6),"")</f>
        <v/>
      </c>
      <c r="BF73" s="32" t="str">
        <f t="shared" ref="BF73:BF99" si="109">IF(BE73="","",AW73)</f>
        <v/>
      </c>
      <c r="BG73" s="33" t="str">
        <f t="shared" si="69"/>
        <v/>
      </c>
      <c r="BH73" s="35" t="str">
        <f t="shared" si="70"/>
        <v/>
      </c>
      <c r="BI73" s="53" t="str">
        <f t="shared" si="71"/>
        <v/>
      </c>
      <c r="BJ73" s="32" t="str">
        <f t="shared" si="72"/>
        <v/>
      </c>
      <c r="BK73" s="54" t="str">
        <f t="shared" si="73"/>
        <v/>
      </c>
      <c r="BL73" s="45" t="str">
        <f t="shared" si="74"/>
        <v/>
      </c>
      <c r="BM73" s="306"/>
      <c r="BN73" s="36" t="str">
        <f t="shared" ref="BN73:BN99" si="110">IF(A73&gt;=$BO$5,BE73*(1-$BO$6),"")</f>
        <v/>
      </c>
      <c r="BO73" s="32" t="str">
        <f t="shared" ref="BO73:BO99" si="111">IF(BN73="","",BF73)</f>
        <v/>
      </c>
      <c r="BP73" s="33" t="str">
        <f t="shared" si="75"/>
        <v/>
      </c>
      <c r="BQ73" s="35" t="str">
        <f t="shared" si="76"/>
        <v/>
      </c>
      <c r="BR73" s="53" t="str">
        <f t="shared" si="77"/>
        <v/>
      </c>
      <c r="BS73" s="32" t="str">
        <f t="shared" si="78"/>
        <v/>
      </c>
      <c r="BT73" s="54" t="str">
        <f t="shared" si="79"/>
        <v/>
      </c>
      <c r="BU73" s="45" t="str">
        <f t="shared" si="80"/>
        <v/>
      </c>
      <c r="BV73" s="4">
        <v>74</v>
      </c>
      <c r="BX73" s="77">
        <v>74</v>
      </c>
      <c r="BY73" s="104">
        <f t="shared" ref="BY73:BY99" si="112">IF($B$5&gt;$A73,"",MIN(B73,L73,U73,AD73,AM73,AV73,BE73,BN73))</f>
        <v>608.99999999999989</v>
      </c>
      <c r="BZ73" s="104">
        <f t="shared" ref="BZ73:BZ99" si="113">IF($B$5&gt;$A73,"",1.14831+0.91706*C73+0.01414*(BY73^0.5)*C73/100)</f>
        <v>23.333551953361194</v>
      </c>
      <c r="CA73" s="104">
        <f t="shared" ref="CA73:CA99" si="114">CG73</f>
        <v>36.999014547716868</v>
      </c>
      <c r="CB73" s="105">
        <f t="shared" ref="CB73:CB99" si="115">IF($B$5&gt;$A73,"",MIN(F73,O73,X73,AG73,AP73,AY73,BH73,BQ73))</f>
        <v>665.01373538334337</v>
      </c>
      <c r="CC73" s="106">
        <f t="shared" ref="CC73:CC99" si="116">IF($B$5&gt;$A73,"",MIN(E73,N73,W73,AF73,AO73,AX73,BG73,BP73))</f>
        <v>0.84</v>
      </c>
      <c r="CD73" s="87">
        <f t="shared" ref="CD73:CD99" si="117">IF($B$5&gt;$A73,"",2.35638+0.26154*BZ73+0.26116*(BY73^0.5)*BZ73/100)</f>
        <v>9.9628582312422189</v>
      </c>
      <c r="CE73" s="23">
        <f t="shared" ref="CE73:CE99" si="118">IF($B$5&gt;$A73,"",CB73/CD73)</f>
        <v>66.749292215957396</v>
      </c>
      <c r="CF73" s="24">
        <f t="shared" ref="CF73:CF99" si="119">IF($B$5&gt;$A73,"",200*(CE73/(PI()*BY73))^0.5)</f>
        <v>37.356806725720773</v>
      </c>
      <c r="CG73" s="88">
        <f t="shared" ref="CG73:CG99" si="120">IF($B$5&gt;$A73,"",0.68678+0.97671*CF73+-0.03031*(BY73^0.5)*BZ73/100)</f>
        <v>36.999014547716868</v>
      </c>
      <c r="CH73" s="22"/>
      <c r="CI73" s="77">
        <v>74</v>
      </c>
      <c r="CJ73" s="104">
        <f t="shared" ref="CJ73:CJ99" si="121">IF($B$5&gt;$A73,NA(),BY73)</f>
        <v>608.99999999999989</v>
      </c>
      <c r="CK73" s="104">
        <f t="shared" ref="CK73:CK99" si="122">IF($B$5&gt;$A73,NA(),BZ73)</f>
        <v>23.333551953361194</v>
      </c>
      <c r="CL73" s="104">
        <f t="shared" ref="CL73:CL99" si="123">IF($B$5&gt;$A73,NA(),CA73)</f>
        <v>36.999014547716868</v>
      </c>
      <c r="CM73" s="104">
        <f t="shared" ref="CM73:CM99" si="124">IF($B$5&gt;$A73,NA(),CB73)</f>
        <v>665.01373538334337</v>
      </c>
      <c r="CN73" s="114">
        <f t="shared" ref="CN73:CN99" si="125">IF($B$5&gt;$A73,NA(),CC73)</f>
        <v>0.84</v>
      </c>
      <c r="CO73" s="104">
        <f t="shared" ref="CO73:CO99" si="126">IF($B$5&gt;$A73,NA(),D73)</f>
        <v>1051.2037436237388</v>
      </c>
      <c r="CP73" s="114">
        <f t="shared" ref="CP73:CP99" si="127">IF($B$5&gt;$A73,NA(),J73)</f>
        <v>25.053553510843383</v>
      </c>
    </row>
    <row r="74" spans="1:94" ht="15" customHeight="1">
      <c r="A74" s="4">
        <v>75</v>
      </c>
      <c r="B74" s="34">
        <f t="shared" si="97"/>
        <v>1450</v>
      </c>
      <c r="C74" s="32">
        <f t="shared" ref="C74:C99" si="128">IF($B$5&gt;$A74,"",ROUND($E$6*(29.95985/(1+EXP(1.001307714-0.02508*A74)))/(29.95985/(1+EXP(1.001307714-0.02508*40))),1))</f>
        <v>24.3</v>
      </c>
      <c r="D74" s="120">
        <f t="shared" ref="D74:D99" si="129">IF($B$5&gt;$A74,"",1/((1/B74)-(((0.0493263*C74^(-1.206227)*B74+8676.3*C74^(-3.26218))^-1)/(-151250.4*B74^(-0.5867)))))</f>
        <v>1047.5858406340569</v>
      </c>
      <c r="E74" s="33">
        <f t="shared" ref="E74:E99" si="130">IF($B$5&gt;$A74,"",ROUND(F74/(1/(0.0493263*(C74^-1.206227)+8676.3*(C74^-3.26218)/(10^(5.9582-2.055953*LOG(C74))))),2))</f>
        <v>1.02</v>
      </c>
      <c r="F74" s="35">
        <f t="shared" ref="F74:F99" si="131">IF($B$5&gt;$A74,"",1/((0.0493263*C74^-1.206227)+8676.3*(C74^-3.26218)/B74))</f>
        <v>811.71871390428362</v>
      </c>
      <c r="G74" s="53">
        <f t="shared" ref="G74:G99" si="132">IF($B$5&gt;$A74,"",2.35638+0.26154*C74+0.26116*(B74^0.5)*C74/100)</f>
        <v>11.128358394757814</v>
      </c>
      <c r="H74" s="32">
        <f t="shared" ref="H74:H99" si="133">IF($B$5&gt;$A74,"",F74/G74)</f>
        <v>72.941460466141734</v>
      </c>
      <c r="I74" s="54">
        <f t="shared" ref="I74:I99" si="134">IF($B$5&gt;$A74,"",200*(H74/(PI()*B74))^0.5)</f>
        <v>25.308026792144787</v>
      </c>
      <c r="J74" s="45">
        <f t="shared" ref="J74:J99" si="135">IF($B$5&gt;$A74,"",0.68678+0.97671*I74+-0.03031*(B74^0.5)*C74/100)</f>
        <v>25.124919437506669</v>
      </c>
      <c r="K74" s="306"/>
      <c r="L74" s="36">
        <f t="shared" si="98"/>
        <v>1014.9999999999999</v>
      </c>
      <c r="M74" s="32">
        <f t="shared" si="99"/>
        <v>24.3</v>
      </c>
      <c r="N74" s="33">
        <f t="shared" ref="N74:N99" si="136">IF($M$5&gt;$A74,"",ROUND(((0.0493263*M74^-1.206227)+8676.3*(M74^-3.26218)/10^(5.9582-2.055953*LOG(M74)))/((0.0493263*M74^-1.206227)+8676.3*(M74^-3.26218)/L74),2))</f>
        <v>0.96</v>
      </c>
      <c r="O74" s="35">
        <f t="shared" ref="O74:O99" si="137">IF($M$5&gt;$A74,"",1/((0.0493263*M74^-1.206227)+8676.3*(M74^-3.26218)/L74))</f>
        <v>763.71970669214875</v>
      </c>
      <c r="P74" s="53">
        <f t="shared" ref="P74:P99" si="138">IF($M$5&gt;$A74,"",0.406256+0.424739*M74+0.157447*(L74^0.5)*M74/100)</f>
        <v>11.946329438699603</v>
      </c>
      <c r="Q74" s="32">
        <f t="shared" ref="Q74:Q99" si="139">IF($M$5&gt;$A74,"",O74/P74)</f>
        <v>63.92923538657093</v>
      </c>
      <c r="R74" s="54">
        <f t="shared" ref="R74:R99" si="140">IF($M$5&gt;$A74,"",200*(Q74/(PI()*L74))^0.5)</f>
        <v>28.318600922634136</v>
      </c>
      <c r="S74" s="45">
        <f t="shared" ref="S74:S99" si="141">IF($M$5&gt;$A74,"",-0.046068+0.991597*R74+-0.02918*(L74^0.5)*M74/100)</f>
        <v>27.808667375046397</v>
      </c>
      <c r="T74" s="306"/>
      <c r="U74" s="36">
        <f t="shared" si="100"/>
        <v>761.24999999999989</v>
      </c>
      <c r="V74" s="32">
        <f t="shared" si="101"/>
        <v>24.3</v>
      </c>
      <c r="W74" s="33">
        <f t="shared" ref="W74:W99" si="142">IF($V$5&gt;$A74,"",ROUND(((0.0493263*V74^-1.206227)+8676.3*(V74^-3.26218)/10^(5.9582-2.055953*LOG(V74)))/((0.0493263*V74^-1.206227)+8676.3*(V74^-3.26218)/U74),2))</f>
        <v>0.9</v>
      </c>
      <c r="X74" s="35">
        <f t="shared" ref="X74:X99" si="143">IF($V$5&gt;$A74,"",1/((0.0493263*V74^-1.206227)+8676.3*(V74^-3.26218)/U74))</f>
        <v>716.63476272581988</v>
      </c>
      <c r="Y74" s="53">
        <f t="shared" ref="Y74:Y99" si="144">IF($V$5&gt;$A74,"",0.406256+0.424739*V74+0.157447*(U74^0.5)*V74/100)</f>
        <v>11.783025694786531</v>
      </c>
      <c r="Z74" s="32">
        <f t="shared" ref="Z74:Z99" si="145">IF($V$5&gt;$A74,"",X74/Y74)</f>
        <v>60.81924806825289</v>
      </c>
      <c r="AA74" s="54">
        <f t="shared" ref="AA74:AA99" si="146">IF($V$5&gt;$A74,"",200*(Z74/(PI()*U74))^0.5)</f>
        <v>31.894215899384459</v>
      </c>
      <c r="AB74" s="45">
        <f t="shared" ref="AB74:AB99" si="147">IF($V$5&gt;$A74,"",-0.046068+0.991597*AA74+-0.02918*(U74^0.5)*V74/100)</f>
        <v>31.384501902422496</v>
      </c>
      <c r="AC74" s="306"/>
      <c r="AD74" s="36">
        <f t="shared" si="102"/>
        <v>608.99999999999989</v>
      </c>
      <c r="AE74" s="32">
        <f t="shared" si="103"/>
        <v>24.3</v>
      </c>
      <c r="AF74" s="33">
        <f t="shared" ref="AF74:AF99" si="148">IF($AE$5&gt;$A74,"",ROUND(((0.0493263*AE74^-1.206227)+8676.3*(AE74^-3.26218)/10^(5.9582-2.055953*LOG(AE74)))/((0.0493263*AE74^-1.206227)+8676.3*(AE74^-3.26218)/AD74),2))</f>
        <v>0.85</v>
      </c>
      <c r="AG74" s="35">
        <f t="shared" ref="AG74:AG99" si="149">IF($AE$5&gt;$A74,"",1/((0.0493263*AE74^-1.206227)+8676.3*(AE74^-3.26218)/AD74))</f>
        <v>675.01844044663085</v>
      </c>
      <c r="AH74" s="53">
        <f t="shared" ref="AH74:AH99" si="150">IF($AE$5&gt;$A74,"",0.406256+0.424739*AE74+0.157447*(AD74^0.5)*AE74/100)</f>
        <v>11.671581771282735</v>
      </c>
      <c r="AI74" s="32">
        <f t="shared" ref="AI74:AI99" si="151">IF($AE$5&gt;$A74,"",AG74/AH74)</f>
        <v>57.834358159360661</v>
      </c>
      <c r="AJ74" s="54">
        <f t="shared" ref="AJ74:AJ99" si="152">IF($AE$5&gt;$A74,"",200*(AI74/(PI()*AD74))^0.5)</f>
        <v>34.772776815151914</v>
      </c>
      <c r="AK74" s="45">
        <f t="shared" ref="AK74:AK99" si="153">IF($AE$5&gt;$A74,"",-0.046068+0.991597*AJ74+-0.02918*(AD74^0.5)*AE74/100)</f>
        <v>34.259528419117622</v>
      </c>
      <c r="AL74" s="306"/>
      <c r="AM74" s="36">
        <f t="shared" si="104"/>
        <v>608.99999999999989</v>
      </c>
      <c r="AN74" s="32">
        <f t="shared" si="105"/>
        <v>24.3</v>
      </c>
      <c r="AO74" s="33">
        <f t="shared" ref="AO74:AO99" si="154">IF($AN$5&gt;$A74,"",ROUND(((0.0493263*AN74^-1.206227)+8676.3*(AN74^-3.26218)/10^(5.9582-2.055953*LOG(AN74)))/((0.0493263*AN74^-1.206227)+8676.3*(AN74^-3.26218)/AM74),2))</f>
        <v>0.85</v>
      </c>
      <c r="AP74" s="35">
        <f t="shared" ref="AP74:AP99" si="155">IF($AN$5&gt;$A74,"",1/((0.0493263*AN74^-1.206227)+8676.3*(AN74^-3.26218)/AM74))</f>
        <v>675.01844044663085</v>
      </c>
      <c r="AQ74" s="53">
        <f t="shared" ref="AQ74:AQ99" si="156">IF($AN$5&gt;$A74,"",0.406256+0.424739*AN74+0.157447*(AM74^0.5)*AN74/100)</f>
        <v>11.671581771282735</v>
      </c>
      <c r="AR74" s="32">
        <f t="shared" ref="AR74:AR99" si="157">IF($AN$5&gt;$A74,"",AP74/AQ74)</f>
        <v>57.834358159360661</v>
      </c>
      <c r="AS74" s="54">
        <f t="shared" ref="AS74:AS99" si="158">IF($AN$5&gt;$A74,"",200*(AR74/(PI()*AM74))^0.5)</f>
        <v>34.772776815151914</v>
      </c>
      <c r="AT74" s="45">
        <f t="shared" ref="AT74:AT99" si="159">IF($AN$5&gt;$A74,"",-0.046068+0.991597*AS74+-0.02918*(AM74^0.5)*AN74/100)</f>
        <v>34.259528419117622</v>
      </c>
      <c r="AU74" s="306"/>
      <c r="AV74" s="36" t="str">
        <f t="shared" si="106"/>
        <v/>
      </c>
      <c r="AW74" s="32" t="str">
        <f t="shared" si="107"/>
        <v/>
      </c>
      <c r="AX74" s="33" t="str">
        <f t="shared" ref="AX74:AX99" si="160">IF($AW$5&gt;$A74,"",ROUND(((0.0493263*AW74^-1.206227)+8676.3*(AW74^-3.26218)/10^(5.9582-2.055953*LOG(AW74)))/((0.0493263*AW74^-1.206227)+8676.3*(AW74^-3.26218)/AV74),2))</f>
        <v/>
      </c>
      <c r="AY74" s="35" t="str">
        <f t="shared" ref="AY74:AY99" si="161">IF($AW$5&gt;$A74,"",1/((0.0493263*AW74^-1.206227)+8676.3*(AW74^-3.26218)/AV74))</f>
        <v/>
      </c>
      <c r="AZ74" s="53" t="str">
        <f t="shared" ref="AZ74:AZ99" si="162">IF($AW$5&gt;$A74,"",0.406256+0.424739*AW74+0.157447*(AV74^0.5)*AW74/100)</f>
        <v/>
      </c>
      <c r="BA74" s="32" t="str">
        <f t="shared" ref="BA74:BA99" si="163">IF($AW$5&gt;$A74,"",AY74/AZ74)</f>
        <v/>
      </c>
      <c r="BB74" s="54" t="str">
        <f t="shared" ref="BB74:BB99" si="164">IF($AW$5&gt;$A74,"",200*(BA74/(PI()*AV74))^0.5)</f>
        <v/>
      </c>
      <c r="BC74" s="45" t="str">
        <f t="shared" ref="BC74:BC99" si="165">IF($AW$5&gt;$A74,"",-0.046068+0.991597*BB74+-0.02918*(AV74^0.5)*AW74/100)</f>
        <v/>
      </c>
      <c r="BD74" s="306"/>
      <c r="BE74" s="36" t="str">
        <f t="shared" si="108"/>
        <v/>
      </c>
      <c r="BF74" s="32" t="str">
        <f t="shared" si="109"/>
        <v/>
      </c>
      <c r="BG74" s="33" t="str">
        <f t="shared" ref="BG74:BG99" si="166">IF($BF$5&gt;$A74,"",ROUND(((0.0493263*BF74^-1.206227)+8676.3*(BF74^-3.26218)/10^(5.9582-2.055953*LOG(BF74)))/((0.0493263*BF74^-1.206227)+8676.3*(BF74^-3.26218)/BE74),2))</f>
        <v/>
      </c>
      <c r="BH74" s="35" t="str">
        <f t="shared" ref="BH74:BH99" si="167">IF($BF$5&gt;$A74,"",1/((0.0493263*BF74^-1.206227)+8676.3*(BF74^-3.26218)/BE74))</f>
        <v/>
      </c>
      <c r="BI74" s="53" t="str">
        <f t="shared" ref="BI74:BI99" si="168">IF($BF$5&gt;$A74,"",0.406256+0.424739*BF74+0.157447*(BE74^0.5)*BF74/100)</f>
        <v/>
      </c>
      <c r="BJ74" s="32" t="str">
        <f t="shared" ref="BJ74:BJ99" si="169">IF($BF$5&gt;$A74,"",BH74/BI74)</f>
        <v/>
      </c>
      <c r="BK74" s="54" t="str">
        <f t="shared" ref="BK74:BK99" si="170">IF($BF$5&gt;$A74,"",200*(BJ74/(PI()*BE74))^0.5)</f>
        <v/>
      </c>
      <c r="BL74" s="45" t="str">
        <f t="shared" ref="BL74:BL99" si="171">IF($BF$5&gt;$A74,"",-0.046068+0.991597*BK74+-0.02918*(BE74^0.5)*BF74/100)</f>
        <v/>
      </c>
      <c r="BM74" s="306"/>
      <c r="BN74" s="36" t="str">
        <f t="shared" si="110"/>
        <v/>
      </c>
      <c r="BO74" s="32" t="str">
        <f t="shared" si="111"/>
        <v/>
      </c>
      <c r="BP74" s="33" t="str">
        <f t="shared" ref="BP74:BP99" si="172">IF($BO$5&gt;$A74,"",ROUND(((0.0493263*BO74^-1.206227)+8676.3*(BO74^-3.26218)/10^(5.9582-2.055953*LOG(BO74)))/((0.0493263*BO74^-1.206227)+8676.3*(BO74^-3.26218)/BN74),2))</f>
        <v/>
      </c>
      <c r="BQ74" s="35" t="str">
        <f t="shared" ref="BQ74:BQ99" si="173">IF($BO$5&gt;$A74,"",1/((0.0493263*BO74^-1.206227)+8676.3*(BO74^-3.26218)/BN74))</f>
        <v/>
      </c>
      <c r="BR74" s="53" t="str">
        <f t="shared" ref="BR74:BR99" si="174">IF($BO$5&gt;$A74,"",0.406256+0.424739*BO74+0.157447*(BN74^0.5)*BO74/100)</f>
        <v/>
      </c>
      <c r="BS74" s="32" t="str">
        <f t="shared" ref="BS74:BS99" si="175">IF($BO$5&gt;$A74,"",BQ74/BR74)</f>
        <v/>
      </c>
      <c r="BT74" s="54" t="str">
        <f t="shared" ref="BT74:BT99" si="176">IF($BO$5&gt;$A74,"",200*(BS74/(PI()*BN74))^0.5)</f>
        <v/>
      </c>
      <c r="BU74" s="45" t="str">
        <f t="shared" ref="BU74:BU99" si="177">IF($BO$5&gt;$A74,"",-0.046068+0.991597*BT74+-0.02918*(BN74^0.5)*BO74/100)</f>
        <v/>
      </c>
      <c r="BV74" s="4">
        <v>75</v>
      </c>
      <c r="BX74" s="77">
        <v>75</v>
      </c>
      <c r="BY74" s="104">
        <f t="shared" si="112"/>
        <v>608.99999999999989</v>
      </c>
      <c r="BZ74" s="104">
        <f t="shared" si="113"/>
        <v>23.517661845090334</v>
      </c>
      <c r="CA74" s="104">
        <f t="shared" si="114"/>
        <v>37.160846091263217</v>
      </c>
      <c r="CB74" s="105">
        <f t="shared" si="115"/>
        <v>675.01844044663085</v>
      </c>
      <c r="CC74" s="106">
        <f t="shared" si="116"/>
        <v>0.85</v>
      </c>
      <c r="CD74" s="87">
        <f t="shared" si="117"/>
        <v>10.022876006778205</v>
      </c>
      <c r="CE74" s="23">
        <f t="shared" si="118"/>
        <v>67.347779219271374</v>
      </c>
      <c r="CF74" s="24">
        <f t="shared" si="119"/>
        <v>37.523907158082089</v>
      </c>
      <c r="CG74" s="88">
        <f t="shared" si="120"/>
        <v>37.160846091263217</v>
      </c>
      <c r="CH74" s="22"/>
      <c r="CI74" s="77">
        <v>75</v>
      </c>
      <c r="CJ74" s="104">
        <f t="shared" si="121"/>
        <v>608.99999999999989</v>
      </c>
      <c r="CK74" s="104">
        <f t="shared" si="122"/>
        <v>23.517661845090334</v>
      </c>
      <c r="CL74" s="104">
        <f t="shared" si="123"/>
        <v>37.160846091263217</v>
      </c>
      <c r="CM74" s="104">
        <f t="shared" si="124"/>
        <v>675.01844044663085</v>
      </c>
      <c r="CN74" s="114">
        <f t="shared" si="125"/>
        <v>0.85</v>
      </c>
      <c r="CO74" s="104">
        <f t="shared" si="126"/>
        <v>1047.5858406340569</v>
      </c>
      <c r="CP74" s="114">
        <f t="shared" si="127"/>
        <v>25.124919437506669</v>
      </c>
    </row>
    <row r="75" spans="1:94" ht="15" customHeight="1">
      <c r="A75" s="4">
        <v>76</v>
      </c>
      <c r="B75" s="34">
        <f t="shared" si="97"/>
        <v>1450</v>
      </c>
      <c r="C75" s="32">
        <f t="shared" si="128"/>
        <v>24.5</v>
      </c>
      <c r="D75" s="120">
        <f t="shared" si="129"/>
        <v>1043.9881285755766</v>
      </c>
      <c r="E75" s="33">
        <f t="shared" si="130"/>
        <v>1.02</v>
      </c>
      <c r="F75" s="35">
        <f t="shared" si="131"/>
        <v>821.79803194319948</v>
      </c>
      <c r="G75" s="53">
        <f t="shared" si="132"/>
        <v>11.200555747801088</v>
      </c>
      <c r="H75" s="32">
        <f t="shared" si="133"/>
        <v>73.371183577612769</v>
      </c>
      <c r="I75" s="54">
        <f t="shared" si="134"/>
        <v>25.382466440172458</v>
      </c>
      <c r="J75" s="45">
        <f t="shared" si="135"/>
        <v>25.195317045303387</v>
      </c>
      <c r="K75" s="306"/>
      <c r="L75" s="36">
        <f t="shared" si="98"/>
        <v>1014.9999999999999</v>
      </c>
      <c r="M75" s="32">
        <f t="shared" si="99"/>
        <v>24.5</v>
      </c>
      <c r="N75" s="33">
        <f t="shared" si="136"/>
        <v>0.96</v>
      </c>
      <c r="O75" s="35">
        <f t="shared" si="137"/>
        <v>773.85716738504448</v>
      </c>
      <c r="P75" s="53">
        <f t="shared" si="138"/>
        <v>12.041309467001655</v>
      </c>
      <c r="Q75" s="32">
        <f t="shared" si="139"/>
        <v>64.266861466001231</v>
      </c>
      <c r="R75" s="54">
        <f t="shared" si="140"/>
        <v>28.393281213593109</v>
      </c>
      <c r="S75" s="45">
        <f t="shared" si="141"/>
        <v>27.88086083250781</v>
      </c>
      <c r="T75" s="306"/>
      <c r="U75" s="36">
        <f t="shared" si="100"/>
        <v>761.24999999999989</v>
      </c>
      <c r="V75" s="32">
        <f t="shared" si="101"/>
        <v>24.5</v>
      </c>
      <c r="W75" s="33">
        <f t="shared" si="142"/>
        <v>0.9</v>
      </c>
      <c r="X75" s="35">
        <f t="shared" si="143"/>
        <v>726.75037633374677</v>
      </c>
      <c r="Y75" s="53">
        <f t="shared" si="144"/>
        <v>11.876661659352674</v>
      </c>
      <c r="Z75" s="32">
        <f t="shared" si="145"/>
        <v>61.191469217399394</v>
      </c>
      <c r="AA75" s="54">
        <f t="shared" si="146"/>
        <v>31.991665254471908</v>
      </c>
      <c r="AB75" s="45">
        <f t="shared" si="147"/>
        <v>31.479522193865076</v>
      </c>
      <c r="AC75" s="306"/>
      <c r="AD75" s="36">
        <f t="shared" si="102"/>
        <v>608.99999999999989</v>
      </c>
      <c r="AE75" s="32">
        <f t="shared" si="103"/>
        <v>24.5</v>
      </c>
      <c r="AF75" s="33">
        <f t="shared" si="148"/>
        <v>0.85</v>
      </c>
      <c r="AG75" s="35">
        <f t="shared" si="149"/>
        <v>685.04954675090903</v>
      </c>
      <c r="AH75" s="53">
        <f t="shared" si="150"/>
        <v>11.764300501910576</v>
      </c>
      <c r="AI75" s="32">
        <f t="shared" si="151"/>
        <v>58.231217966563662</v>
      </c>
      <c r="AJ75" s="54">
        <f t="shared" si="152"/>
        <v>34.891878375492205</v>
      </c>
      <c r="AK75" s="45">
        <f t="shared" si="153"/>
        <v>34.376188965322449</v>
      </c>
      <c r="AL75" s="306"/>
      <c r="AM75" s="36">
        <f t="shared" si="104"/>
        <v>608.99999999999989</v>
      </c>
      <c r="AN75" s="32">
        <f t="shared" si="105"/>
        <v>24.5</v>
      </c>
      <c r="AO75" s="33">
        <f t="shared" si="154"/>
        <v>0.85</v>
      </c>
      <c r="AP75" s="35">
        <f t="shared" si="155"/>
        <v>685.04954675090903</v>
      </c>
      <c r="AQ75" s="53">
        <f t="shared" si="156"/>
        <v>11.764300501910576</v>
      </c>
      <c r="AR75" s="32">
        <f t="shared" si="157"/>
        <v>58.231217966563662</v>
      </c>
      <c r="AS75" s="54">
        <f t="shared" si="158"/>
        <v>34.891878375492205</v>
      </c>
      <c r="AT75" s="45">
        <f t="shared" si="159"/>
        <v>34.376188965322449</v>
      </c>
      <c r="AU75" s="306"/>
      <c r="AV75" s="36" t="str">
        <f t="shared" si="106"/>
        <v/>
      </c>
      <c r="AW75" s="32" t="str">
        <f t="shared" si="107"/>
        <v/>
      </c>
      <c r="AX75" s="33" t="str">
        <f t="shared" si="160"/>
        <v/>
      </c>
      <c r="AY75" s="35" t="str">
        <f t="shared" si="161"/>
        <v/>
      </c>
      <c r="AZ75" s="53" t="str">
        <f t="shared" si="162"/>
        <v/>
      </c>
      <c r="BA75" s="32" t="str">
        <f t="shared" si="163"/>
        <v/>
      </c>
      <c r="BB75" s="54" t="str">
        <f t="shared" si="164"/>
        <v/>
      </c>
      <c r="BC75" s="45" t="str">
        <f t="shared" si="165"/>
        <v/>
      </c>
      <c r="BD75" s="306"/>
      <c r="BE75" s="36" t="str">
        <f t="shared" si="108"/>
        <v/>
      </c>
      <c r="BF75" s="32" t="str">
        <f t="shared" si="109"/>
        <v/>
      </c>
      <c r="BG75" s="33" t="str">
        <f t="shared" si="166"/>
        <v/>
      </c>
      <c r="BH75" s="35" t="str">
        <f t="shared" si="167"/>
        <v/>
      </c>
      <c r="BI75" s="53" t="str">
        <f t="shared" si="168"/>
        <v/>
      </c>
      <c r="BJ75" s="32" t="str">
        <f t="shared" si="169"/>
        <v/>
      </c>
      <c r="BK75" s="54" t="str">
        <f t="shared" si="170"/>
        <v/>
      </c>
      <c r="BL75" s="45" t="str">
        <f t="shared" si="171"/>
        <v/>
      </c>
      <c r="BM75" s="306"/>
      <c r="BN75" s="36" t="str">
        <f t="shared" si="110"/>
        <v/>
      </c>
      <c r="BO75" s="32" t="str">
        <f t="shared" si="111"/>
        <v/>
      </c>
      <c r="BP75" s="33" t="str">
        <f t="shared" si="172"/>
        <v/>
      </c>
      <c r="BQ75" s="35" t="str">
        <f t="shared" si="173"/>
        <v/>
      </c>
      <c r="BR75" s="53" t="str">
        <f t="shared" si="174"/>
        <v/>
      </c>
      <c r="BS75" s="32" t="str">
        <f t="shared" si="175"/>
        <v/>
      </c>
      <c r="BT75" s="54" t="str">
        <f t="shared" si="176"/>
        <v/>
      </c>
      <c r="BU75" s="45" t="str">
        <f t="shared" si="177"/>
        <v/>
      </c>
      <c r="BV75" s="4">
        <v>76</v>
      </c>
      <c r="BX75" s="77">
        <v>76</v>
      </c>
      <c r="BY75" s="104">
        <f t="shared" si="112"/>
        <v>608.99999999999989</v>
      </c>
      <c r="BZ75" s="104">
        <f t="shared" si="113"/>
        <v>23.701771736819474</v>
      </c>
      <c r="CA75" s="104">
        <f t="shared" si="114"/>
        <v>37.320733252155073</v>
      </c>
      <c r="CB75" s="105">
        <f t="shared" si="115"/>
        <v>685.04954675090903</v>
      </c>
      <c r="CC75" s="106">
        <f t="shared" si="116"/>
        <v>0.85</v>
      </c>
      <c r="CD75" s="87">
        <f t="shared" si="117"/>
        <v>10.082893782314191</v>
      </c>
      <c r="CE75" s="23">
        <f t="shared" si="118"/>
        <v>67.941759730972677</v>
      </c>
      <c r="CF75" s="24">
        <f t="shared" si="119"/>
        <v>37.689016843287654</v>
      </c>
      <c r="CG75" s="88">
        <f t="shared" si="120"/>
        <v>37.320733252155073</v>
      </c>
      <c r="CH75" s="22"/>
      <c r="CI75" s="77">
        <v>76</v>
      </c>
      <c r="CJ75" s="104">
        <f t="shared" si="121"/>
        <v>608.99999999999989</v>
      </c>
      <c r="CK75" s="104">
        <f t="shared" si="122"/>
        <v>23.701771736819474</v>
      </c>
      <c r="CL75" s="104">
        <f t="shared" si="123"/>
        <v>37.320733252155073</v>
      </c>
      <c r="CM75" s="104">
        <f t="shared" si="124"/>
        <v>685.04954675090903</v>
      </c>
      <c r="CN75" s="114">
        <f t="shared" si="125"/>
        <v>0.85</v>
      </c>
      <c r="CO75" s="104">
        <f t="shared" si="126"/>
        <v>1043.9881285755766</v>
      </c>
      <c r="CP75" s="114">
        <f t="shared" si="127"/>
        <v>25.195317045303387</v>
      </c>
    </row>
    <row r="76" spans="1:94" ht="15" customHeight="1">
      <c r="A76" s="4">
        <v>77</v>
      </c>
      <c r="B76" s="34">
        <f t="shared" si="97"/>
        <v>1450</v>
      </c>
      <c r="C76" s="32">
        <f t="shared" si="128"/>
        <v>24.6</v>
      </c>
      <c r="D76" s="120">
        <f t="shared" si="129"/>
        <v>1042.196814616548</v>
      </c>
      <c r="E76" s="33">
        <f t="shared" si="130"/>
        <v>1.02</v>
      </c>
      <c r="F76" s="35">
        <f t="shared" si="131"/>
        <v>826.84251114410495</v>
      </c>
      <c r="G76" s="53">
        <f t="shared" si="132"/>
        <v>11.236654424322726</v>
      </c>
      <c r="H76" s="32">
        <f t="shared" si="133"/>
        <v>73.584403321537735</v>
      </c>
      <c r="I76" s="54">
        <f t="shared" si="134"/>
        <v>25.419320941677864</v>
      </c>
      <c r="J76" s="45">
        <f t="shared" si="135"/>
        <v>25.230159035054541</v>
      </c>
      <c r="K76" s="306"/>
      <c r="L76" s="36">
        <f t="shared" si="98"/>
        <v>1014.9999999999999</v>
      </c>
      <c r="M76" s="32">
        <f t="shared" si="99"/>
        <v>24.6</v>
      </c>
      <c r="N76" s="33">
        <f t="shared" si="136"/>
        <v>0.96</v>
      </c>
      <c r="O76" s="35">
        <f t="shared" si="137"/>
        <v>778.9319351681637</v>
      </c>
      <c r="P76" s="53">
        <f t="shared" si="138"/>
        <v>12.088799481152684</v>
      </c>
      <c r="Q76" s="32">
        <f t="shared" si="139"/>
        <v>64.434184418607913</v>
      </c>
      <c r="R76" s="54">
        <f t="shared" si="140"/>
        <v>28.430219063616452</v>
      </c>
      <c r="S76" s="45">
        <f t="shared" si="141"/>
        <v>27.916558646271088</v>
      </c>
      <c r="T76" s="306"/>
      <c r="U76" s="36">
        <f t="shared" si="100"/>
        <v>761.24999999999989</v>
      </c>
      <c r="V76" s="32">
        <f t="shared" si="101"/>
        <v>24.6</v>
      </c>
      <c r="W76" s="33">
        <f t="shared" si="142"/>
        <v>0.9</v>
      </c>
      <c r="X76" s="35">
        <f t="shared" si="143"/>
        <v>731.81598266060212</v>
      </c>
      <c r="Y76" s="53">
        <f t="shared" si="144"/>
        <v>11.923479641635748</v>
      </c>
      <c r="Z76" s="32">
        <f t="shared" si="145"/>
        <v>61.37604161331938</v>
      </c>
      <c r="AA76" s="54">
        <f t="shared" si="146"/>
        <v>32.03987730448663</v>
      </c>
      <c r="AB76" s="45">
        <f t="shared" si="147"/>
        <v>31.526524019666486</v>
      </c>
      <c r="AC76" s="306"/>
      <c r="AD76" s="36">
        <f t="shared" si="102"/>
        <v>608.99999999999989</v>
      </c>
      <c r="AE76" s="32">
        <f t="shared" si="103"/>
        <v>24.6</v>
      </c>
      <c r="AF76" s="33">
        <f t="shared" si="148"/>
        <v>0.85</v>
      </c>
      <c r="AG76" s="35">
        <f t="shared" si="149"/>
        <v>690.07481051097113</v>
      </c>
      <c r="AH76" s="53">
        <f t="shared" si="150"/>
        <v>11.810659867224496</v>
      </c>
      <c r="AI76" s="32">
        <f t="shared" si="151"/>
        <v>58.428133420892316</v>
      </c>
      <c r="AJ76" s="54">
        <f t="shared" si="152"/>
        <v>34.950824002666813</v>
      </c>
      <c r="AK76" s="45">
        <f t="shared" si="153"/>
        <v>34.433919170529947</v>
      </c>
      <c r="AL76" s="306"/>
      <c r="AM76" s="36">
        <f t="shared" si="104"/>
        <v>608.99999999999989</v>
      </c>
      <c r="AN76" s="32">
        <f t="shared" si="105"/>
        <v>24.6</v>
      </c>
      <c r="AO76" s="33">
        <f t="shared" si="154"/>
        <v>0.85</v>
      </c>
      <c r="AP76" s="35">
        <f t="shared" si="155"/>
        <v>690.07481051097113</v>
      </c>
      <c r="AQ76" s="53">
        <f t="shared" si="156"/>
        <v>11.810659867224496</v>
      </c>
      <c r="AR76" s="32">
        <f t="shared" si="157"/>
        <v>58.428133420892316</v>
      </c>
      <c r="AS76" s="54">
        <f t="shared" si="158"/>
        <v>34.950824002666813</v>
      </c>
      <c r="AT76" s="45">
        <f t="shared" si="159"/>
        <v>34.433919170529947</v>
      </c>
      <c r="AU76" s="306"/>
      <c r="AV76" s="36" t="str">
        <f t="shared" si="106"/>
        <v/>
      </c>
      <c r="AW76" s="32" t="str">
        <f t="shared" si="107"/>
        <v/>
      </c>
      <c r="AX76" s="33" t="str">
        <f t="shared" si="160"/>
        <v/>
      </c>
      <c r="AY76" s="35" t="str">
        <f t="shared" si="161"/>
        <v/>
      </c>
      <c r="AZ76" s="53" t="str">
        <f t="shared" si="162"/>
        <v/>
      </c>
      <c r="BA76" s="32" t="str">
        <f t="shared" si="163"/>
        <v/>
      </c>
      <c r="BB76" s="54" t="str">
        <f t="shared" si="164"/>
        <v/>
      </c>
      <c r="BC76" s="45" t="str">
        <f t="shared" si="165"/>
        <v/>
      </c>
      <c r="BD76" s="306"/>
      <c r="BE76" s="36" t="str">
        <f t="shared" si="108"/>
        <v/>
      </c>
      <c r="BF76" s="32" t="str">
        <f t="shared" si="109"/>
        <v/>
      </c>
      <c r="BG76" s="33" t="str">
        <f t="shared" si="166"/>
        <v/>
      </c>
      <c r="BH76" s="35" t="str">
        <f t="shared" si="167"/>
        <v/>
      </c>
      <c r="BI76" s="53" t="str">
        <f t="shared" si="168"/>
        <v/>
      </c>
      <c r="BJ76" s="32" t="str">
        <f t="shared" si="169"/>
        <v/>
      </c>
      <c r="BK76" s="54" t="str">
        <f t="shared" si="170"/>
        <v/>
      </c>
      <c r="BL76" s="45" t="str">
        <f t="shared" si="171"/>
        <v/>
      </c>
      <c r="BM76" s="306"/>
      <c r="BN76" s="36" t="str">
        <f t="shared" si="110"/>
        <v/>
      </c>
      <c r="BO76" s="32" t="str">
        <f t="shared" si="111"/>
        <v/>
      </c>
      <c r="BP76" s="33" t="str">
        <f t="shared" si="172"/>
        <v/>
      </c>
      <c r="BQ76" s="35" t="str">
        <f t="shared" si="173"/>
        <v/>
      </c>
      <c r="BR76" s="53" t="str">
        <f t="shared" si="174"/>
        <v/>
      </c>
      <c r="BS76" s="32" t="str">
        <f t="shared" si="175"/>
        <v/>
      </c>
      <c r="BT76" s="54" t="str">
        <f t="shared" si="176"/>
        <v/>
      </c>
      <c r="BU76" s="45" t="str">
        <f t="shared" si="177"/>
        <v/>
      </c>
      <c r="BV76" s="4">
        <v>77</v>
      </c>
      <c r="BX76" s="77">
        <v>77</v>
      </c>
      <c r="BY76" s="104">
        <f t="shared" si="112"/>
        <v>608.99999999999989</v>
      </c>
      <c r="BZ76" s="104">
        <f t="shared" si="113"/>
        <v>23.793826682684042</v>
      </c>
      <c r="CA76" s="104">
        <f t="shared" si="114"/>
        <v>37.39995737237502</v>
      </c>
      <c r="CB76" s="105">
        <f t="shared" si="115"/>
        <v>690.07481051097113</v>
      </c>
      <c r="CC76" s="106">
        <f t="shared" si="116"/>
        <v>0.85</v>
      </c>
      <c r="CD76" s="87">
        <f t="shared" si="117"/>
        <v>10.112902670082182</v>
      </c>
      <c r="CE76" s="23">
        <f t="shared" si="118"/>
        <v>68.237066352124131</v>
      </c>
      <c r="CF76" s="24">
        <f t="shared" si="119"/>
        <v>37.770835069877513</v>
      </c>
      <c r="CG76" s="88">
        <f t="shared" si="120"/>
        <v>37.39995737237502</v>
      </c>
      <c r="CH76" s="22"/>
      <c r="CI76" s="77">
        <v>77</v>
      </c>
      <c r="CJ76" s="104">
        <f t="shared" si="121"/>
        <v>608.99999999999989</v>
      </c>
      <c r="CK76" s="104">
        <f t="shared" si="122"/>
        <v>23.793826682684042</v>
      </c>
      <c r="CL76" s="104">
        <f t="shared" si="123"/>
        <v>37.39995737237502</v>
      </c>
      <c r="CM76" s="104">
        <f t="shared" si="124"/>
        <v>690.07481051097113</v>
      </c>
      <c r="CN76" s="114">
        <f t="shared" si="125"/>
        <v>0.85</v>
      </c>
      <c r="CO76" s="104">
        <f t="shared" si="126"/>
        <v>1042.196814616548</v>
      </c>
      <c r="CP76" s="114">
        <f t="shared" si="127"/>
        <v>25.230159035054541</v>
      </c>
    </row>
    <row r="77" spans="1:94" ht="15" customHeight="1">
      <c r="A77" s="4">
        <v>78</v>
      </c>
      <c r="B77" s="34">
        <f t="shared" si="97"/>
        <v>1450</v>
      </c>
      <c r="C77" s="32">
        <f t="shared" si="128"/>
        <v>24.8</v>
      </c>
      <c r="D77" s="120">
        <f t="shared" si="129"/>
        <v>1038.6292101975539</v>
      </c>
      <c r="E77" s="33">
        <f t="shared" si="130"/>
        <v>1.02</v>
      </c>
      <c r="F77" s="35">
        <f t="shared" si="131"/>
        <v>836.94099897555316</v>
      </c>
      <c r="G77" s="53">
        <f t="shared" si="132"/>
        <v>11.308851777366</v>
      </c>
      <c r="H77" s="32">
        <f t="shared" si="133"/>
        <v>74.00760178417417</v>
      </c>
      <c r="I77" s="54">
        <f t="shared" si="134"/>
        <v>25.492311917804599</v>
      </c>
      <c r="J77" s="45">
        <f t="shared" si="135"/>
        <v>25.299141710518896</v>
      </c>
      <c r="K77" s="306"/>
      <c r="L77" s="36">
        <f t="shared" si="98"/>
        <v>1014.9999999999999</v>
      </c>
      <c r="M77" s="32">
        <f t="shared" si="99"/>
        <v>24.8</v>
      </c>
      <c r="N77" s="33">
        <f t="shared" si="136"/>
        <v>0.97</v>
      </c>
      <c r="O77" s="35">
        <f t="shared" si="137"/>
        <v>789.0933487899365</v>
      </c>
      <c r="P77" s="53">
        <f t="shared" si="138"/>
        <v>12.183779509454737</v>
      </c>
      <c r="Q77" s="32">
        <f t="shared" si="139"/>
        <v>64.765892076230699</v>
      </c>
      <c r="R77" s="54">
        <f t="shared" si="140"/>
        <v>28.503304612061171</v>
      </c>
      <c r="S77" s="45">
        <f t="shared" si="141"/>
        <v>27.987170761839593</v>
      </c>
      <c r="T77" s="306"/>
      <c r="U77" s="36">
        <f t="shared" si="100"/>
        <v>761.24999999999989</v>
      </c>
      <c r="V77" s="32">
        <f t="shared" si="101"/>
        <v>24.8</v>
      </c>
      <c r="W77" s="33">
        <f t="shared" si="142"/>
        <v>0.91</v>
      </c>
      <c r="X77" s="35">
        <f t="shared" si="143"/>
        <v>741.96250443279519</v>
      </c>
      <c r="Y77" s="53">
        <f t="shared" si="144"/>
        <v>12.017115606201891</v>
      </c>
      <c r="Z77" s="32">
        <f t="shared" si="145"/>
        <v>61.742145848199804</v>
      </c>
      <c r="AA77" s="54">
        <f t="shared" si="146"/>
        <v>32.135293156936022</v>
      </c>
      <c r="AB77" s="45">
        <f t="shared" si="147"/>
        <v>31.619527895993681</v>
      </c>
      <c r="AC77" s="306"/>
      <c r="AD77" s="36">
        <f t="shared" si="102"/>
        <v>608.99999999999989</v>
      </c>
      <c r="AE77" s="32">
        <f t="shared" si="103"/>
        <v>24.8</v>
      </c>
      <c r="AF77" s="33">
        <f t="shared" si="148"/>
        <v>0.86</v>
      </c>
      <c r="AG77" s="35">
        <f t="shared" si="149"/>
        <v>700.14438962359304</v>
      </c>
      <c r="AH77" s="53">
        <f t="shared" si="150"/>
        <v>11.903378597852338</v>
      </c>
      <c r="AI77" s="32">
        <f t="shared" si="151"/>
        <v>58.818963361370045</v>
      </c>
      <c r="AJ77" s="54">
        <f t="shared" si="152"/>
        <v>35.067523449115562</v>
      </c>
      <c r="AK77" s="45">
        <f t="shared" si="153"/>
        <v>34.548197787806266</v>
      </c>
      <c r="AL77" s="306"/>
      <c r="AM77" s="36">
        <f t="shared" si="104"/>
        <v>608.99999999999989</v>
      </c>
      <c r="AN77" s="32">
        <f t="shared" si="105"/>
        <v>24.8</v>
      </c>
      <c r="AO77" s="33">
        <f t="shared" si="154"/>
        <v>0.86</v>
      </c>
      <c r="AP77" s="35">
        <f t="shared" si="155"/>
        <v>700.14438962359304</v>
      </c>
      <c r="AQ77" s="53">
        <f t="shared" si="156"/>
        <v>11.903378597852338</v>
      </c>
      <c r="AR77" s="32">
        <f t="shared" si="157"/>
        <v>58.818963361370045</v>
      </c>
      <c r="AS77" s="54">
        <f t="shared" si="158"/>
        <v>35.067523449115562</v>
      </c>
      <c r="AT77" s="45">
        <f t="shared" si="159"/>
        <v>34.548197787806266</v>
      </c>
      <c r="AU77" s="306"/>
      <c r="AV77" s="36" t="str">
        <f t="shared" si="106"/>
        <v/>
      </c>
      <c r="AW77" s="32" t="str">
        <f t="shared" si="107"/>
        <v/>
      </c>
      <c r="AX77" s="33" t="str">
        <f t="shared" si="160"/>
        <v/>
      </c>
      <c r="AY77" s="35" t="str">
        <f t="shared" si="161"/>
        <v/>
      </c>
      <c r="AZ77" s="53" t="str">
        <f t="shared" si="162"/>
        <v/>
      </c>
      <c r="BA77" s="32" t="str">
        <f t="shared" si="163"/>
        <v/>
      </c>
      <c r="BB77" s="54" t="str">
        <f t="shared" si="164"/>
        <v/>
      </c>
      <c r="BC77" s="45" t="str">
        <f t="shared" si="165"/>
        <v/>
      </c>
      <c r="BD77" s="306"/>
      <c r="BE77" s="36" t="str">
        <f t="shared" si="108"/>
        <v/>
      </c>
      <c r="BF77" s="32" t="str">
        <f t="shared" si="109"/>
        <v/>
      </c>
      <c r="BG77" s="33" t="str">
        <f t="shared" si="166"/>
        <v/>
      </c>
      <c r="BH77" s="35" t="str">
        <f t="shared" si="167"/>
        <v/>
      </c>
      <c r="BI77" s="53" t="str">
        <f t="shared" si="168"/>
        <v/>
      </c>
      <c r="BJ77" s="32" t="str">
        <f t="shared" si="169"/>
        <v/>
      </c>
      <c r="BK77" s="54" t="str">
        <f t="shared" si="170"/>
        <v/>
      </c>
      <c r="BL77" s="45" t="str">
        <f t="shared" si="171"/>
        <v/>
      </c>
      <c r="BM77" s="306"/>
      <c r="BN77" s="36" t="str">
        <f t="shared" si="110"/>
        <v/>
      </c>
      <c r="BO77" s="32" t="str">
        <f t="shared" si="111"/>
        <v/>
      </c>
      <c r="BP77" s="33" t="str">
        <f t="shared" si="172"/>
        <v/>
      </c>
      <c r="BQ77" s="35" t="str">
        <f t="shared" si="173"/>
        <v/>
      </c>
      <c r="BR77" s="53" t="str">
        <f t="shared" si="174"/>
        <v/>
      </c>
      <c r="BS77" s="32" t="str">
        <f t="shared" si="175"/>
        <v/>
      </c>
      <c r="BT77" s="54" t="str">
        <f t="shared" si="176"/>
        <v/>
      </c>
      <c r="BU77" s="45" t="str">
        <f t="shared" si="177"/>
        <v/>
      </c>
      <c r="BV77" s="4">
        <v>78</v>
      </c>
      <c r="BX77" s="77">
        <v>78</v>
      </c>
      <c r="BY77" s="104">
        <f t="shared" si="112"/>
        <v>608.99999999999989</v>
      </c>
      <c r="BZ77" s="104">
        <f t="shared" si="113"/>
        <v>23.977936574413178</v>
      </c>
      <c r="CA77" s="104">
        <f t="shared" si="114"/>
        <v>37.556985798716482</v>
      </c>
      <c r="CB77" s="105">
        <f t="shared" si="115"/>
        <v>700.14438962359304</v>
      </c>
      <c r="CC77" s="106">
        <f t="shared" si="116"/>
        <v>0.86</v>
      </c>
      <c r="CD77" s="87">
        <f t="shared" si="117"/>
        <v>10.172920445618164</v>
      </c>
      <c r="CE77" s="23">
        <f t="shared" si="118"/>
        <v>68.824325656175745</v>
      </c>
      <c r="CF77" s="24">
        <f t="shared" si="119"/>
        <v>37.933017852982772</v>
      </c>
      <c r="CG77" s="88">
        <f t="shared" si="120"/>
        <v>37.556985798716482</v>
      </c>
      <c r="CH77" s="22"/>
      <c r="CI77" s="77">
        <v>78</v>
      </c>
      <c r="CJ77" s="104">
        <f t="shared" si="121"/>
        <v>608.99999999999989</v>
      </c>
      <c r="CK77" s="104">
        <f t="shared" si="122"/>
        <v>23.977936574413178</v>
      </c>
      <c r="CL77" s="104">
        <f t="shared" si="123"/>
        <v>37.556985798716482</v>
      </c>
      <c r="CM77" s="104">
        <f t="shared" si="124"/>
        <v>700.14438962359304</v>
      </c>
      <c r="CN77" s="114">
        <f t="shared" si="125"/>
        <v>0.86</v>
      </c>
      <c r="CO77" s="104">
        <f t="shared" si="126"/>
        <v>1038.6292101975539</v>
      </c>
      <c r="CP77" s="114">
        <f t="shared" si="127"/>
        <v>25.299141710518896</v>
      </c>
    </row>
    <row r="78" spans="1:94" ht="15" customHeight="1">
      <c r="A78" s="4">
        <v>79</v>
      </c>
      <c r="B78" s="34">
        <f t="shared" si="97"/>
        <v>1450</v>
      </c>
      <c r="C78" s="32">
        <f t="shared" si="128"/>
        <v>25</v>
      </c>
      <c r="D78" s="120">
        <f t="shared" si="129"/>
        <v>1035.0815543047497</v>
      </c>
      <c r="E78" s="33">
        <f t="shared" si="130"/>
        <v>1.03</v>
      </c>
      <c r="F78" s="35">
        <f t="shared" si="131"/>
        <v>847.05205027845693</v>
      </c>
      <c r="G78" s="53">
        <f t="shared" si="132"/>
        <v>11.381049130409274</v>
      </c>
      <c r="H78" s="32">
        <f t="shared" si="133"/>
        <v>74.426534897841719</v>
      </c>
      <c r="I78" s="54">
        <f t="shared" si="134"/>
        <v>25.56436196787315</v>
      </c>
      <c r="J78" s="45">
        <f t="shared" si="135"/>
        <v>25.367205374092965</v>
      </c>
      <c r="K78" s="306"/>
      <c r="L78" s="36">
        <f t="shared" si="98"/>
        <v>1014.9999999999999</v>
      </c>
      <c r="M78" s="32">
        <f t="shared" si="99"/>
        <v>25</v>
      </c>
      <c r="N78" s="33">
        <f t="shared" si="136"/>
        <v>0.97</v>
      </c>
      <c r="O78" s="35">
        <f t="shared" si="137"/>
        <v>799.27034626887701</v>
      </c>
      <c r="P78" s="53">
        <f t="shared" si="138"/>
        <v>12.278759537756793</v>
      </c>
      <c r="Q78" s="32">
        <f t="shared" si="139"/>
        <v>65.093737181768745</v>
      </c>
      <c r="R78" s="54">
        <f t="shared" si="140"/>
        <v>28.575355445931656</v>
      </c>
      <c r="S78" s="45">
        <f t="shared" si="141"/>
        <v>28.056756857540432</v>
      </c>
      <c r="T78" s="306"/>
      <c r="U78" s="36">
        <f t="shared" si="100"/>
        <v>761.24999999999989</v>
      </c>
      <c r="V78" s="32">
        <f t="shared" si="101"/>
        <v>25</v>
      </c>
      <c r="W78" s="33">
        <f t="shared" si="142"/>
        <v>0.91</v>
      </c>
      <c r="X78" s="35">
        <f t="shared" si="143"/>
        <v>752.12906338984567</v>
      </c>
      <c r="Y78" s="53">
        <f t="shared" si="144"/>
        <v>12.110751570768036</v>
      </c>
      <c r="Z78" s="32">
        <f t="shared" si="145"/>
        <v>62.104243406765498</v>
      </c>
      <c r="AA78" s="54">
        <f t="shared" si="146"/>
        <v>32.229386910733069</v>
      </c>
      <c r="AB78" s="45">
        <f t="shared" si="147"/>
        <v>31.711220783263499</v>
      </c>
      <c r="AC78" s="306"/>
      <c r="AD78" s="36">
        <f t="shared" si="102"/>
        <v>608.99999999999989</v>
      </c>
      <c r="AE78" s="32">
        <f t="shared" si="103"/>
        <v>25</v>
      </c>
      <c r="AF78" s="33">
        <f t="shared" si="148"/>
        <v>0.86</v>
      </c>
      <c r="AG78" s="35">
        <f t="shared" si="149"/>
        <v>710.23889114056317</v>
      </c>
      <c r="AH78" s="53">
        <f t="shared" si="150"/>
        <v>11.996097328480179</v>
      </c>
      <c r="AI78" s="32">
        <f t="shared" si="151"/>
        <v>59.205829337043689</v>
      </c>
      <c r="AJ78" s="54">
        <f t="shared" si="152"/>
        <v>35.182658063594211</v>
      </c>
      <c r="AK78" s="45">
        <f t="shared" si="153"/>
        <v>34.660924722395528</v>
      </c>
      <c r="AL78" s="306"/>
      <c r="AM78" s="36">
        <f t="shared" si="104"/>
        <v>608.99999999999989</v>
      </c>
      <c r="AN78" s="32">
        <f t="shared" si="105"/>
        <v>25</v>
      </c>
      <c r="AO78" s="33">
        <f t="shared" si="154"/>
        <v>0.86</v>
      </c>
      <c r="AP78" s="35">
        <f t="shared" si="155"/>
        <v>710.23889114056317</v>
      </c>
      <c r="AQ78" s="53">
        <f t="shared" si="156"/>
        <v>11.996097328480179</v>
      </c>
      <c r="AR78" s="32">
        <f t="shared" si="157"/>
        <v>59.205829337043689</v>
      </c>
      <c r="AS78" s="54">
        <f t="shared" si="158"/>
        <v>35.182658063594211</v>
      </c>
      <c r="AT78" s="45">
        <f t="shared" si="159"/>
        <v>34.660924722395528</v>
      </c>
      <c r="AU78" s="306"/>
      <c r="AV78" s="36" t="str">
        <f t="shared" si="106"/>
        <v/>
      </c>
      <c r="AW78" s="32" t="str">
        <f t="shared" si="107"/>
        <v/>
      </c>
      <c r="AX78" s="33" t="str">
        <f t="shared" si="160"/>
        <v/>
      </c>
      <c r="AY78" s="35" t="str">
        <f t="shared" si="161"/>
        <v/>
      </c>
      <c r="AZ78" s="53" t="str">
        <f t="shared" si="162"/>
        <v/>
      </c>
      <c r="BA78" s="32" t="str">
        <f t="shared" si="163"/>
        <v/>
      </c>
      <c r="BB78" s="54" t="str">
        <f t="shared" si="164"/>
        <v/>
      </c>
      <c r="BC78" s="45" t="str">
        <f t="shared" si="165"/>
        <v/>
      </c>
      <c r="BD78" s="306"/>
      <c r="BE78" s="36" t="str">
        <f t="shared" si="108"/>
        <v/>
      </c>
      <c r="BF78" s="32" t="str">
        <f t="shared" si="109"/>
        <v/>
      </c>
      <c r="BG78" s="33" t="str">
        <f t="shared" si="166"/>
        <v/>
      </c>
      <c r="BH78" s="35" t="str">
        <f t="shared" si="167"/>
        <v/>
      </c>
      <c r="BI78" s="53" t="str">
        <f t="shared" si="168"/>
        <v/>
      </c>
      <c r="BJ78" s="32" t="str">
        <f t="shared" si="169"/>
        <v/>
      </c>
      <c r="BK78" s="54" t="str">
        <f t="shared" si="170"/>
        <v/>
      </c>
      <c r="BL78" s="45" t="str">
        <f t="shared" si="171"/>
        <v/>
      </c>
      <c r="BM78" s="306"/>
      <c r="BN78" s="36" t="str">
        <f t="shared" si="110"/>
        <v/>
      </c>
      <c r="BO78" s="32" t="str">
        <f t="shared" si="111"/>
        <v/>
      </c>
      <c r="BP78" s="33" t="str">
        <f t="shared" si="172"/>
        <v/>
      </c>
      <c r="BQ78" s="35" t="str">
        <f t="shared" si="173"/>
        <v/>
      </c>
      <c r="BR78" s="53" t="str">
        <f t="shared" si="174"/>
        <v/>
      </c>
      <c r="BS78" s="32" t="str">
        <f t="shared" si="175"/>
        <v/>
      </c>
      <c r="BT78" s="54" t="str">
        <f t="shared" si="176"/>
        <v/>
      </c>
      <c r="BU78" s="45" t="str">
        <f t="shared" si="177"/>
        <v/>
      </c>
      <c r="BV78" s="4">
        <v>79</v>
      </c>
      <c r="BX78" s="77">
        <v>79</v>
      </c>
      <c r="BY78" s="104">
        <f t="shared" si="112"/>
        <v>608.99999999999989</v>
      </c>
      <c r="BZ78" s="104">
        <f t="shared" si="113"/>
        <v>24.162046466142318</v>
      </c>
      <c r="CA78" s="104">
        <f t="shared" si="114"/>
        <v>37.712146268907603</v>
      </c>
      <c r="CB78" s="105">
        <f t="shared" si="115"/>
        <v>710.23889114056317</v>
      </c>
      <c r="CC78" s="106">
        <f t="shared" si="116"/>
        <v>0.86</v>
      </c>
      <c r="CD78" s="87">
        <f t="shared" si="117"/>
        <v>10.232938221154148</v>
      </c>
      <c r="CE78" s="23">
        <f t="shared" si="118"/>
        <v>69.407131733905558</v>
      </c>
      <c r="CF78" s="24">
        <f t="shared" si="119"/>
        <v>38.093288137853804</v>
      </c>
      <c r="CG78" s="88">
        <f t="shared" si="120"/>
        <v>37.712146268907603</v>
      </c>
      <c r="CH78" s="22"/>
      <c r="CI78" s="77">
        <v>79</v>
      </c>
      <c r="CJ78" s="104">
        <f t="shared" si="121"/>
        <v>608.99999999999989</v>
      </c>
      <c r="CK78" s="104">
        <f t="shared" si="122"/>
        <v>24.162046466142318</v>
      </c>
      <c r="CL78" s="104">
        <f t="shared" si="123"/>
        <v>37.712146268907603</v>
      </c>
      <c r="CM78" s="104">
        <f t="shared" si="124"/>
        <v>710.23889114056317</v>
      </c>
      <c r="CN78" s="114">
        <f t="shared" si="125"/>
        <v>0.86</v>
      </c>
      <c r="CO78" s="104">
        <f t="shared" si="126"/>
        <v>1035.0815543047497</v>
      </c>
      <c r="CP78" s="114">
        <f t="shared" si="127"/>
        <v>25.367205374092965</v>
      </c>
    </row>
    <row r="79" spans="1:94" ht="15" customHeight="1" thickBot="1">
      <c r="A79" s="16">
        <v>80</v>
      </c>
      <c r="B79" s="37">
        <f t="shared" si="97"/>
        <v>1450</v>
      </c>
      <c r="C79" s="38">
        <f t="shared" si="128"/>
        <v>25.2</v>
      </c>
      <c r="D79" s="119">
        <f t="shared" si="129"/>
        <v>1031.553745411989</v>
      </c>
      <c r="E79" s="39">
        <f t="shared" si="130"/>
        <v>1.03</v>
      </c>
      <c r="F79" s="40">
        <f t="shared" si="131"/>
        <v>857.17550042007122</v>
      </c>
      <c r="G79" s="51">
        <f t="shared" si="132"/>
        <v>11.453246483452547</v>
      </c>
      <c r="H79" s="38">
        <f t="shared" si="133"/>
        <v>74.841268950118518</v>
      </c>
      <c r="I79" s="52">
        <f t="shared" si="134"/>
        <v>25.635490378265509</v>
      </c>
      <c r="J79" s="44">
        <f t="shared" si="135"/>
        <v>25.434368862978896</v>
      </c>
      <c r="K79" s="307"/>
      <c r="L79" s="41">
        <f t="shared" si="98"/>
        <v>1014.9999999999999</v>
      </c>
      <c r="M79" s="38">
        <f t="shared" si="99"/>
        <v>25.2</v>
      </c>
      <c r="N79" s="39">
        <f t="shared" si="136"/>
        <v>0.97</v>
      </c>
      <c r="O79" s="40">
        <f t="shared" si="137"/>
        <v>809.46263360282171</v>
      </c>
      <c r="P79" s="51">
        <f t="shared" si="138"/>
        <v>12.373739566058845</v>
      </c>
      <c r="Q79" s="38">
        <f t="shared" si="139"/>
        <v>65.417784921154876</v>
      </c>
      <c r="R79" s="52">
        <f t="shared" si="140"/>
        <v>28.646393645149253</v>
      </c>
      <c r="S79" s="44">
        <f t="shared" si="141"/>
        <v>28.125338827757368</v>
      </c>
      <c r="T79" s="307"/>
      <c r="U79" s="41">
        <f t="shared" si="100"/>
        <v>761.24999999999989</v>
      </c>
      <c r="V79" s="38">
        <f t="shared" si="101"/>
        <v>25.2</v>
      </c>
      <c r="W79" s="39">
        <f t="shared" si="142"/>
        <v>0.92</v>
      </c>
      <c r="X79" s="40">
        <f t="shared" si="143"/>
        <v>762.31522305069166</v>
      </c>
      <c r="Y79" s="51">
        <f t="shared" si="144"/>
        <v>12.204387535334178</v>
      </c>
      <c r="Z79" s="38">
        <f t="shared" si="145"/>
        <v>62.462390746248794</v>
      </c>
      <c r="AA79" s="52">
        <f t="shared" si="146"/>
        <v>32.32218471960995</v>
      </c>
      <c r="AB79" s="44">
        <f t="shared" si="147"/>
        <v>31.801628615438318</v>
      </c>
      <c r="AC79" s="307"/>
      <c r="AD79" s="41">
        <f t="shared" si="102"/>
        <v>608.99999999999989</v>
      </c>
      <c r="AE79" s="38">
        <f t="shared" si="103"/>
        <v>25.2</v>
      </c>
      <c r="AF79" s="39">
        <f t="shared" si="148"/>
        <v>0.87</v>
      </c>
      <c r="AG79" s="40">
        <f t="shared" si="149"/>
        <v>720.35775472942566</v>
      </c>
      <c r="AH79" s="51">
        <f t="shared" si="150"/>
        <v>12.088816059108019</v>
      </c>
      <c r="AI79" s="38">
        <f t="shared" si="151"/>
        <v>59.588776204985763</v>
      </c>
      <c r="AJ79" s="52">
        <f t="shared" si="152"/>
        <v>35.296256444432736</v>
      </c>
      <c r="AK79" s="44">
        <f t="shared" si="153"/>
        <v>34.772128332315944</v>
      </c>
      <c r="AL79" s="307"/>
      <c r="AM79" s="41">
        <f t="shared" si="104"/>
        <v>608.99999999999989</v>
      </c>
      <c r="AN79" s="38">
        <f t="shared" si="105"/>
        <v>25.2</v>
      </c>
      <c r="AO79" s="39">
        <f t="shared" si="154"/>
        <v>0.87</v>
      </c>
      <c r="AP79" s="40">
        <f t="shared" si="155"/>
        <v>720.35775472942566</v>
      </c>
      <c r="AQ79" s="51">
        <f t="shared" si="156"/>
        <v>12.088816059108019</v>
      </c>
      <c r="AR79" s="38">
        <f t="shared" si="157"/>
        <v>59.588776204985763</v>
      </c>
      <c r="AS79" s="52">
        <f t="shared" si="158"/>
        <v>35.296256444432736</v>
      </c>
      <c r="AT79" s="44">
        <f t="shared" si="159"/>
        <v>34.772128332315944</v>
      </c>
      <c r="AU79" s="307"/>
      <c r="AV79" s="41" t="str">
        <f t="shared" si="106"/>
        <v/>
      </c>
      <c r="AW79" s="38" t="str">
        <f t="shared" si="107"/>
        <v/>
      </c>
      <c r="AX79" s="39" t="str">
        <f t="shared" si="160"/>
        <v/>
      </c>
      <c r="AY79" s="40" t="str">
        <f t="shared" si="161"/>
        <v/>
      </c>
      <c r="AZ79" s="51" t="str">
        <f t="shared" si="162"/>
        <v/>
      </c>
      <c r="BA79" s="38" t="str">
        <f t="shared" si="163"/>
        <v/>
      </c>
      <c r="BB79" s="52" t="str">
        <f t="shared" si="164"/>
        <v/>
      </c>
      <c r="BC79" s="44" t="str">
        <f t="shared" si="165"/>
        <v/>
      </c>
      <c r="BD79" s="307"/>
      <c r="BE79" s="41" t="str">
        <f t="shared" si="108"/>
        <v/>
      </c>
      <c r="BF79" s="38" t="str">
        <f t="shared" si="109"/>
        <v/>
      </c>
      <c r="BG79" s="39" t="str">
        <f t="shared" si="166"/>
        <v/>
      </c>
      <c r="BH79" s="40" t="str">
        <f t="shared" si="167"/>
        <v/>
      </c>
      <c r="BI79" s="51" t="str">
        <f t="shared" si="168"/>
        <v/>
      </c>
      <c r="BJ79" s="38" t="str">
        <f t="shared" si="169"/>
        <v/>
      </c>
      <c r="BK79" s="52" t="str">
        <f t="shared" si="170"/>
        <v/>
      </c>
      <c r="BL79" s="44" t="str">
        <f t="shared" si="171"/>
        <v/>
      </c>
      <c r="BM79" s="307"/>
      <c r="BN79" s="41" t="str">
        <f t="shared" si="110"/>
        <v/>
      </c>
      <c r="BO79" s="38" t="str">
        <f t="shared" si="111"/>
        <v/>
      </c>
      <c r="BP79" s="39" t="str">
        <f t="shared" si="172"/>
        <v/>
      </c>
      <c r="BQ79" s="40" t="str">
        <f t="shared" si="173"/>
        <v/>
      </c>
      <c r="BR79" s="51" t="str">
        <f t="shared" si="174"/>
        <v/>
      </c>
      <c r="BS79" s="38" t="str">
        <f t="shared" si="175"/>
        <v/>
      </c>
      <c r="BT79" s="52" t="str">
        <f t="shared" si="176"/>
        <v/>
      </c>
      <c r="BU79" s="44" t="str">
        <f t="shared" si="177"/>
        <v/>
      </c>
      <c r="BV79" s="16">
        <v>80</v>
      </c>
      <c r="BX79" s="78">
        <v>80</v>
      </c>
      <c r="BY79" s="107">
        <f t="shared" si="112"/>
        <v>608.99999999999989</v>
      </c>
      <c r="BZ79" s="107">
        <f t="shared" si="113"/>
        <v>24.346156357871454</v>
      </c>
      <c r="CA79" s="107">
        <f t="shared" si="114"/>
        <v>37.865468524783509</v>
      </c>
      <c r="CB79" s="108">
        <f t="shared" si="115"/>
        <v>720.35775472942566</v>
      </c>
      <c r="CC79" s="109">
        <f t="shared" si="116"/>
        <v>0.87</v>
      </c>
      <c r="CD79" s="89">
        <f t="shared" si="117"/>
        <v>10.292955996690131</v>
      </c>
      <c r="CE79" s="90">
        <f t="shared" si="118"/>
        <v>69.985508046577536</v>
      </c>
      <c r="CF79" s="91">
        <f t="shared" si="119"/>
        <v>38.251676375530472</v>
      </c>
      <c r="CG79" s="92">
        <f t="shared" si="120"/>
        <v>37.865468524783509</v>
      </c>
      <c r="CH79" s="22"/>
      <c r="CI79" s="78">
        <v>80</v>
      </c>
      <c r="CJ79" s="107">
        <f t="shared" si="121"/>
        <v>608.99999999999989</v>
      </c>
      <c r="CK79" s="107">
        <f t="shared" si="122"/>
        <v>24.346156357871454</v>
      </c>
      <c r="CL79" s="107">
        <f t="shared" si="123"/>
        <v>37.865468524783509</v>
      </c>
      <c r="CM79" s="107">
        <f t="shared" si="124"/>
        <v>720.35775472942566</v>
      </c>
      <c r="CN79" s="115">
        <f t="shared" si="125"/>
        <v>0.87</v>
      </c>
      <c r="CO79" s="107">
        <f t="shared" si="126"/>
        <v>1031.553745411989</v>
      </c>
      <c r="CP79" s="115">
        <f t="shared" si="127"/>
        <v>25.434368862978896</v>
      </c>
    </row>
    <row r="80" spans="1:94" ht="15" customHeight="1">
      <c r="A80" s="4">
        <v>81</v>
      </c>
      <c r="B80" s="30">
        <f t="shared" si="97"/>
        <v>1450</v>
      </c>
      <c r="C80" s="27">
        <f t="shared" si="128"/>
        <v>25.3</v>
      </c>
      <c r="D80" s="118">
        <f t="shared" si="129"/>
        <v>1029.7972512369354</v>
      </c>
      <c r="E80" s="28">
        <f t="shared" si="130"/>
        <v>1.03</v>
      </c>
      <c r="F80" s="29">
        <f t="shared" si="131"/>
        <v>862.24182549766533</v>
      </c>
      <c r="G80" s="49">
        <f t="shared" si="132"/>
        <v>11.489345159974185</v>
      </c>
      <c r="H80" s="27">
        <f t="shared" si="133"/>
        <v>75.047081752011934</v>
      </c>
      <c r="I80" s="50">
        <f t="shared" si="134"/>
        <v>25.670714859628934</v>
      </c>
      <c r="J80" s="43">
        <f t="shared" si="135"/>
        <v>25.467618795757176</v>
      </c>
      <c r="K80" s="21"/>
      <c r="L80" s="31">
        <f t="shared" si="98"/>
        <v>1014.9999999999999</v>
      </c>
      <c r="M80" s="27">
        <f t="shared" si="99"/>
        <v>25.3</v>
      </c>
      <c r="N80" s="28">
        <f t="shared" si="136"/>
        <v>0.97</v>
      </c>
      <c r="O80" s="29">
        <f t="shared" si="137"/>
        <v>814.56442219065434</v>
      </c>
      <c r="P80" s="49">
        <f t="shared" si="138"/>
        <v>12.421229580209873</v>
      </c>
      <c r="Q80" s="27">
        <f t="shared" si="139"/>
        <v>65.578404853611218</v>
      </c>
      <c r="R80" s="50">
        <f t="shared" si="140"/>
        <v>28.681539752325673</v>
      </c>
      <c r="S80" s="43">
        <f t="shared" si="141"/>
        <v>28.159259954688874</v>
      </c>
      <c r="T80" s="21"/>
      <c r="U80" s="31">
        <f t="shared" si="100"/>
        <v>761.24999999999989</v>
      </c>
      <c r="V80" s="27">
        <f t="shared" si="101"/>
        <v>25.3</v>
      </c>
      <c r="W80" s="28">
        <f t="shared" si="142"/>
        <v>0.92</v>
      </c>
      <c r="X80" s="29">
        <f t="shared" si="143"/>
        <v>767.415520843119</v>
      </c>
      <c r="Y80" s="49">
        <f t="shared" si="144"/>
        <v>12.251205517617251</v>
      </c>
      <c r="Z80" s="27">
        <f t="shared" si="145"/>
        <v>62.64000058929502</v>
      </c>
      <c r="AA80" s="50">
        <f t="shared" si="146"/>
        <v>32.368105656801163</v>
      </c>
      <c r="AB80" s="43">
        <f t="shared" si="147"/>
        <v>31.846358580637279</v>
      </c>
      <c r="AC80" s="21"/>
      <c r="AD80" s="31">
        <f t="shared" si="102"/>
        <v>608.99999999999989</v>
      </c>
      <c r="AE80" s="27">
        <f t="shared" si="103"/>
        <v>25.3</v>
      </c>
      <c r="AF80" s="28">
        <f t="shared" si="148"/>
        <v>0.87</v>
      </c>
      <c r="AG80" s="29">
        <f t="shared" si="149"/>
        <v>725.42615187730871</v>
      </c>
      <c r="AH80" s="49">
        <f t="shared" si="150"/>
        <v>12.135175424421941</v>
      </c>
      <c r="AI80" s="27">
        <f t="shared" si="151"/>
        <v>59.778794002218916</v>
      </c>
      <c r="AJ80" s="50">
        <f t="shared" si="152"/>
        <v>35.352488331120455</v>
      </c>
      <c r="AK80" s="43">
        <f t="shared" si="153"/>
        <v>34.827167600597868</v>
      </c>
      <c r="AL80" s="21"/>
      <c r="AM80" s="31">
        <f t="shared" si="104"/>
        <v>608.99999999999989</v>
      </c>
      <c r="AN80" s="27">
        <f t="shared" si="105"/>
        <v>25.3</v>
      </c>
      <c r="AO80" s="28">
        <f t="shared" si="154"/>
        <v>0.87</v>
      </c>
      <c r="AP80" s="29">
        <f t="shared" si="155"/>
        <v>725.42615187730871</v>
      </c>
      <c r="AQ80" s="49">
        <f t="shared" si="156"/>
        <v>12.135175424421941</v>
      </c>
      <c r="AR80" s="27">
        <f t="shared" si="157"/>
        <v>59.778794002218916</v>
      </c>
      <c r="AS80" s="50">
        <f t="shared" si="158"/>
        <v>35.352488331120455</v>
      </c>
      <c r="AT80" s="43">
        <f t="shared" si="159"/>
        <v>34.827167600597868</v>
      </c>
      <c r="AU80" s="21"/>
      <c r="AV80" s="31" t="str">
        <f t="shared" si="106"/>
        <v/>
      </c>
      <c r="AW80" s="27" t="str">
        <f t="shared" si="107"/>
        <v/>
      </c>
      <c r="AX80" s="28" t="str">
        <f t="shared" si="160"/>
        <v/>
      </c>
      <c r="AY80" s="29" t="str">
        <f t="shared" si="161"/>
        <v/>
      </c>
      <c r="AZ80" s="49" t="str">
        <f t="shared" si="162"/>
        <v/>
      </c>
      <c r="BA80" s="27" t="str">
        <f t="shared" si="163"/>
        <v/>
      </c>
      <c r="BB80" s="50" t="str">
        <f t="shared" si="164"/>
        <v/>
      </c>
      <c r="BC80" s="43" t="str">
        <f t="shared" si="165"/>
        <v/>
      </c>
      <c r="BD80" s="21"/>
      <c r="BE80" s="31" t="str">
        <f t="shared" si="108"/>
        <v/>
      </c>
      <c r="BF80" s="27" t="str">
        <f t="shared" si="109"/>
        <v/>
      </c>
      <c r="BG80" s="28" t="str">
        <f t="shared" si="166"/>
        <v/>
      </c>
      <c r="BH80" s="29" t="str">
        <f t="shared" si="167"/>
        <v/>
      </c>
      <c r="BI80" s="49" t="str">
        <f t="shared" si="168"/>
        <v/>
      </c>
      <c r="BJ80" s="27" t="str">
        <f t="shared" si="169"/>
        <v/>
      </c>
      <c r="BK80" s="50" t="str">
        <f t="shared" si="170"/>
        <v/>
      </c>
      <c r="BL80" s="43" t="str">
        <f t="shared" si="171"/>
        <v/>
      </c>
      <c r="BM80" s="21"/>
      <c r="BN80" s="31" t="str">
        <f t="shared" si="110"/>
        <v/>
      </c>
      <c r="BO80" s="27" t="str">
        <f t="shared" si="111"/>
        <v/>
      </c>
      <c r="BP80" s="28" t="str">
        <f t="shared" si="172"/>
        <v/>
      </c>
      <c r="BQ80" s="29" t="str">
        <f t="shared" si="173"/>
        <v/>
      </c>
      <c r="BR80" s="49" t="str">
        <f t="shared" si="174"/>
        <v/>
      </c>
      <c r="BS80" s="27" t="str">
        <f t="shared" si="175"/>
        <v/>
      </c>
      <c r="BT80" s="50" t="str">
        <f t="shared" si="176"/>
        <v/>
      </c>
      <c r="BU80" s="43" t="str">
        <f t="shared" si="177"/>
        <v/>
      </c>
      <c r="BV80" s="4">
        <v>81</v>
      </c>
      <c r="BX80" s="79">
        <v>81</v>
      </c>
      <c r="BY80" s="101">
        <f t="shared" si="112"/>
        <v>608.99999999999989</v>
      </c>
      <c r="BZ80" s="101">
        <f t="shared" si="113"/>
        <v>24.438211303736026</v>
      </c>
      <c r="CA80" s="101">
        <f t="shared" si="114"/>
        <v>37.941449488044057</v>
      </c>
      <c r="CB80" s="102">
        <f t="shared" si="115"/>
        <v>725.42615187730871</v>
      </c>
      <c r="CC80" s="103">
        <f t="shared" si="116"/>
        <v>0.87</v>
      </c>
      <c r="CD80" s="93">
        <f t="shared" si="117"/>
        <v>10.322964884458123</v>
      </c>
      <c r="CE80" s="94">
        <f t="shared" si="118"/>
        <v>70.273042676865416</v>
      </c>
      <c r="CF80" s="95">
        <f t="shared" si="119"/>
        <v>38.3301741109209</v>
      </c>
      <c r="CG80" s="96">
        <f t="shared" si="120"/>
        <v>37.941449488044057</v>
      </c>
      <c r="CH80" s="22"/>
      <c r="CI80" s="79">
        <v>81</v>
      </c>
      <c r="CJ80" s="101">
        <f t="shared" si="121"/>
        <v>608.99999999999989</v>
      </c>
      <c r="CK80" s="101">
        <f t="shared" si="122"/>
        <v>24.438211303736026</v>
      </c>
      <c r="CL80" s="101">
        <f t="shared" si="123"/>
        <v>37.941449488044057</v>
      </c>
      <c r="CM80" s="101">
        <f t="shared" si="124"/>
        <v>725.42615187730871</v>
      </c>
      <c r="CN80" s="113">
        <f t="shared" si="125"/>
        <v>0.87</v>
      </c>
      <c r="CO80" s="101">
        <f t="shared" si="126"/>
        <v>1029.7972512369354</v>
      </c>
      <c r="CP80" s="113">
        <f t="shared" si="127"/>
        <v>25.467618795757176</v>
      </c>
    </row>
    <row r="81" spans="1:94" ht="15" customHeight="1">
      <c r="A81" s="5">
        <v>82</v>
      </c>
      <c r="B81" s="34">
        <f t="shared" si="97"/>
        <v>1450</v>
      </c>
      <c r="C81" s="32">
        <f t="shared" si="128"/>
        <v>25.5</v>
      </c>
      <c r="D81" s="120">
        <f t="shared" si="129"/>
        <v>1026.2990175709479</v>
      </c>
      <c r="E81" s="33">
        <f t="shared" si="130"/>
        <v>1.03</v>
      </c>
      <c r="F81" s="35">
        <f t="shared" si="131"/>
        <v>872.38358016852362</v>
      </c>
      <c r="G81" s="53">
        <f t="shared" si="132"/>
        <v>11.561542513017459</v>
      </c>
      <c r="H81" s="32">
        <f t="shared" si="133"/>
        <v>75.455639174987496</v>
      </c>
      <c r="I81" s="54">
        <f t="shared" si="134"/>
        <v>25.74049589197077</v>
      </c>
      <c r="J81" s="45">
        <f t="shared" si="135"/>
        <v>25.53346628702738</v>
      </c>
      <c r="K81" s="21"/>
      <c r="L81" s="36">
        <f t="shared" si="98"/>
        <v>1014.9999999999999</v>
      </c>
      <c r="M81" s="32">
        <f t="shared" si="99"/>
        <v>25.5</v>
      </c>
      <c r="N81" s="33">
        <f t="shared" si="136"/>
        <v>0.98</v>
      </c>
      <c r="O81" s="35">
        <f t="shared" si="137"/>
        <v>824.77911763257725</v>
      </c>
      <c r="P81" s="53">
        <f t="shared" si="138"/>
        <v>12.516209608511929</v>
      </c>
      <c r="Q81" s="32">
        <f t="shared" si="139"/>
        <v>65.896876405111314</v>
      </c>
      <c r="R81" s="54">
        <f t="shared" si="140"/>
        <v>28.751099171708393</v>
      </c>
      <c r="S81" s="45">
        <f t="shared" si="141"/>
        <v>28.226375571257883</v>
      </c>
      <c r="T81" s="21"/>
      <c r="U81" s="36">
        <f t="shared" si="100"/>
        <v>761.24999999999989</v>
      </c>
      <c r="V81" s="32">
        <f t="shared" si="101"/>
        <v>25.5</v>
      </c>
      <c r="W81" s="33">
        <f t="shared" si="142"/>
        <v>0.92</v>
      </c>
      <c r="X81" s="35">
        <f t="shared" si="143"/>
        <v>777.63029569036348</v>
      </c>
      <c r="Y81" s="53">
        <f t="shared" si="144"/>
        <v>12.344841482183396</v>
      </c>
      <c r="Z81" s="32">
        <f t="shared" si="145"/>
        <v>62.992327346825213</v>
      </c>
      <c r="AA81" s="54">
        <f t="shared" si="146"/>
        <v>32.45900730526256</v>
      </c>
      <c r="AB81" s="45">
        <f t="shared" si="147"/>
        <v>31.934886185832589</v>
      </c>
      <c r="AC81" s="21"/>
      <c r="AD81" s="36">
        <f t="shared" si="102"/>
        <v>608.99999999999989</v>
      </c>
      <c r="AE81" s="32">
        <f t="shared" si="103"/>
        <v>25.5</v>
      </c>
      <c r="AF81" s="33">
        <f t="shared" si="148"/>
        <v>0.87</v>
      </c>
      <c r="AG81" s="35">
        <f t="shared" si="149"/>
        <v>735.58054514990511</v>
      </c>
      <c r="AH81" s="53">
        <f t="shared" si="150"/>
        <v>12.227894155049782</v>
      </c>
      <c r="AI81" s="32">
        <f t="shared" si="151"/>
        <v>60.155946381505984</v>
      </c>
      <c r="AJ81" s="54">
        <f t="shared" si="152"/>
        <v>35.463834762900895</v>
      </c>
      <c r="AK81" s="45">
        <f t="shared" si="153"/>
        <v>34.936138184588131</v>
      </c>
      <c r="AL81" s="21"/>
      <c r="AM81" s="36">
        <f t="shared" si="104"/>
        <v>608.99999999999989</v>
      </c>
      <c r="AN81" s="32">
        <f t="shared" si="105"/>
        <v>25.5</v>
      </c>
      <c r="AO81" s="33">
        <f t="shared" si="154"/>
        <v>0.87</v>
      </c>
      <c r="AP81" s="35">
        <f t="shared" si="155"/>
        <v>735.58054514990511</v>
      </c>
      <c r="AQ81" s="53">
        <f t="shared" si="156"/>
        <v>12.227894155049782</v>
      </c>
      <c r="AR81" s="32">
        <f t="shared" si="157"/>
        <v>60.155946381505984</v>
      </c>
      <c r="AS81" s="54">
        <f t="shared" si="158"/>
        <v>35.463834762900895</v>
      </c>
      <c r="AT81" s="45">
        <f t="shared" si="159"/>
        <v>34.936138184588131</v>
      </c>
      <c r="AU81" s="21"/>
      <c r="AV81" s="36" t="str">
        <f t="shared" si="106"/>
        <v/>
      </c>
      <c r="AW81" s="32" t="str">
        <f t="shared" si="107"/>
        <v/>
      </c>
      <c r="AX81" s="33" t="str">
        <f t="shared" si="160"/>
        <v/>
      </c>
      <c r="AY81" s="35" t="str">
        <f t="shared" si="161"/>
        <v/>
      </c>
      <c r="AZ81" s="53" t="str">
        <f t="shared" si="162"/>
        <v/>
      </c>
      <c r="BA81" s="32" t="str">
        <f t="shared" si="163"/>
        <v/>
      </c>
      <c r="BB81" s="54" t="str">
        <f t="shared" si="164"/>
        <v/>
      </c>
      <c r="BC81" s="45" t="str">
        <f t="shared" si="165"/>
        <v/>
      </c>
      <c r="BD81" s="21"/>
      <c r="BE81" s="36" t="str">
        <f t="shared" si="108"/>
        <v/>
      </c>
      <c r="BF81" s="32" t="str">
        <f t="shared" si="109"/>
        <v/>
      </c>
      <c r="BG81" s="33" t="str">
        <f t="shared" si="166"/>
        <v/>
      </c>
      <c r="BH81" s="35" t="str">
        <f t="shared" si="167"/>
        <v/>
      </c>
      <c r="BI81" s="53" t="str">
        <f t="shared" si="168"/>
        <v/>
      </c>
      <c r="BJ81" s="32" t="str">
        <f t="shared" si="169"/>
        <v/>
      </c>
      <c r="BK81" s="54" t="str">
        <f t="shared" si="170"/>
        <v/>
      </c>
      <c r="BL81" s="45" t="str">
        <f t="shared" si="171"/>
        <v/>
      </c>
      <c r="BM81" s="21"/>
      <c r="BN81" s="36" t="str">
        <f t="shared" si="110"/>
        <v/>
      </c>
      <c r="BO81" s="32" t="str">
        <f t="shared" si="111"/>
        <v/>
      </c>
      <c r="BP81" s="33" t="str">
        <f t="shared" si="172"/>
        <v/>
      </c>
      <c r="BQ81" s="35" t="str">
        <f t="shared" si="173"/>
        <v/>
      </c>
      <c r="BR81" s="53" t="str">
        <f t="shared" si="174"/>
        <v/>
      </c>
      <c r="BS81" s="32" t="str">
        <f t="shared" si="175"/>
        <v/>
      </c>
      <c r="BT81" s="54" t="str">
        <f t="shared" si="176"/>
        <v/>
      </c>
      <c r="BU81" s="45" t="str">
        <f t="shared" si="177"/>
        <v/>
      </c>
      <c r="BV81" s="5">
        <v>82</v>
      </c>
      <c r="BX81" s="80">
        <v>82</v>
      </c>
      <c r="BY81" s="104">
        <f t="shared" si="112"/>
        <v>608.99999999999989</v>
      </c>
      <c r="BZ81" s="104">
        <f t="shared" si="113"/>
        <v>24.622321195465165</v>
      </c>
      <c r="CA81" s="104">
        <f t="shared" si="114"/>
        <v>38.092069160699303</v>
      </c>
      <c r="CB81" s="105">
        <f t="shared" si="115"/>
        <v>735.58054514990511</v>
      </c>
      <c r="CC81" s="106">
        <f t="shared" si="116"/>
        <v>0.87</v>
      </c>
      <c r="CD81" s="87">
        <f t="shared" si="117"/>
        <v>10.382982659994109</v>
      </c>
      <c r="CE81" s="23">
        <f t="shared" si="118"/>
        <v>70.844820726140213</v>
      </c>
      <c r="CF81" s="24">
        <f t="shared" si="119"/>
        <v>38.485795321311414</v>
      </c>
      <c r="CG81" s="88">
        <f t="shared" si="120"/>
        <v>38.092069160699303</v>
      </c>
      <c r="CH81" s="22"/>
      <c r="CI81" s="80">
        <v>82</v>
      </c>
      <c r="CJ81" s="104">
        <f t="shared" si="121"/>
        <v>608.99999999999989</v>
      </c>
      <c r="CK81" s="104">
        <f t="shared" si="122"/>
        <v>24.622321195465165</v>
      </c>
      <c r="CL81" s="104">
        <f t="shared" si="123"/>
        <v>38.092069160699303</v>
      </c>
      <c r="CM81" s="104">
        <f t="shared" si="124"/>
        <v>735.58054514990511</v>
      </c>
      <c r="CN81" s="114">
        <f t="shared" si="125"/>
        <v>0.87</v>
      </c>
      <c r="CO81" s="104">
        <f t="shared" si="126"/>
        <v>1026.2990175709479</v>
      </c>
      <c r="CP81" s="114">
        <f t="shared" si="127"/>
        <v>25.53346628702738</v>
      </c>
    </row>
    <row r="82" spans="1:94" ht="15" customHeight="1">
      <c r="A82" s="5">
        <v>83</v>
      </c>
      <c r="B82" s="34">
        <f t="shared" si="97"/>
        <v>1450</v>
      </c>
      <c r="C82" s="32">
        <f t="shared" si="128"/>
        <v>25.7</v>
      </c>
      <c r="D82" s="120">
        <f t="shared" si="129"/>
        <v>1022.820367599732</v>
      </c>
      <c r="E82" s="33">
        <f t="shared" si="130"/>
        <v>1.04</v>
      </c>
      <c r="F82" s="35">
        <f t="shared" si="131"/>
        <v>882.53735147961424</v>
      </c>
      <c r="G82" s="53">
        <f t="shared" si="132"/>
        <v>11.633739866060733</v>
      </c>
      <c r="H82" s="32">
        <f t="shared" si="133"/>
        <v>75.860158611097404</v>
      </c>
      <c r="I82" s="54">
        <f t="shared" si="134"/>
        <v>25.809401362953118</v>
      </c>
      <c r="J82" s="45">
        <f t="shared" si="135"/>
        <v>25.598458608762165</v>
      </c>
      <c r="K82" s="21"/>
      <c r="L82" s="36">
        <f t="shared" si="98"/>
        <v>1014.9999999999999</v>
      </c>
      <c r="M82" s="32">
        <f t="shared" si="99"/>
        <v>25.7</v>
      </c>
      <c r="N82" s="33">
        <f t="shared" si="136"/>
        <v>0.98</v>
      </c>
      <c r="O82" s="35">
        <f t="shared" si="137"/>
        <v>835.00841633523873</v>
      </c>
      <c r="P82" s="53">
        <f t="shared" si="138"/>
        <v>12.611189636813982</v>
      </c>
      <c r="Q82" s="32">
        <f t="shared" si="139"/>
        <v>66.211708838135465</v>
      </c>
      <c r="R82" s="54">
        <f t="shared" si="140"/>
        <v>28.819698725910779</v>
      </c>
      <c r="S82" s="45">
        <f t="shared" si="141"/>
        <v>28.292539388393674</v>
      </c>
      <c r="T82" s="21"/>
      <c r="U82" s="36">
        <f t="shared" si="100"/>
        <v>761.24999999999989</v>
      </c>
      <c r="V82" s="32">
        <f t="shared" si="101"/>
        <v>25.7</v>
      </c>
      <c r="W82" s="33">
        <f t="shared" si="142"/>
        <v>0.92</v>
      </c>
      <c r="X82" s="35">
        <f t="shared" si="143"/>
        <v>787.86364426523517</v>
      </c>
      <c r="Y82" s="53">
        <f t="shared" si="144"/>
        <v>12.438477446749541</v>
      </c>
      <c r="Z82" s="32">
        <f t="shared" si="145"/>
        <v>63.340842771003452</v>
      </c>
      <c r="AA82" s="54">
        <f t="shared" si="146"/>
        <v>32.548675851357892</v>
      </c>
      <c r="AB82" s="45">
        <f t="shared" si="147"/>
        <v>32.022191050421014</v>
      </c>
      <c r="AC82" s="21"/>
      <c r="AD82" s="36">
        <f t="shared" si="102"/>
        <v>608.99999999999989</v>
      </c>
      <c r="AE82" s="32">
        <f t="shared" si="103"/>
        <v>25.7</v>
      </c>
      <c r="AF82" s="33">
        <f t="shared" si="148"/>
        <v>0.87</v>
      </c>
      <c r="AG82" s="35">
        <f t="shared" si="149"/>
        <v>745.7579732555605</v>
      </c>
      <c r="AH82" s="53">
        <f t="shared" si="150"/>
        <v>12.320612885677624</v>
      </c>
      <c r="AI82" s="32">
        <f t="shared" si="151"/>
        <v>60.529291860349232</v>
      </c>
      <c r="AJ82" s="54">
        <f t="shared" si="152"/>
        <v>35.573714030281643</v>
      </c>
      <c r="AK82" s="45">
        <f t="shared" si="153"/>
        <v>35.043653932761153</v>
      </c>
      <c r="AL82" s="21"/>
      <c r="AM82" s="36">
        <f t="shared" si="104"/>
        <v>608.99999999999989</v>
      </c>
      <c r="AN82" s="32">
        <f t="shared" si="105"/>
        <v>25.7</v>
      </c>
      <c r="AO82" s="33">
        <f t="shared" si="154"/>
        <v>0.87</v>
      </c>
      <c r="AP82" s="35">
        <f t="shared" si="155"/>
        <v>745.7579732555605</v>
      </c>
      <c r="AQ82" s="53">
        <f t="shared" si="156"/>
        <v>12.320612885677624</v>
      </c>
      <c r="AR82" s="32">
        <f t="shared" si="157"/>
        <v>60.529291860349232</v>
      </c>
      <c r="AS82" s="54">
        <f t="shared" si="158"/>
        <v>35.573714030281643</v>
      </c>
      <c r="AT82" s="45">
        <f t="shared" si="159"/>
        <v>35.043653932761153</v>
      </c>
      <c r="AU82" s="21"/>
      <c r="AV82" s="36" t="str">
        <f t="shared" si="106"/>
        <v/>
      </c>
      <c r="AW82" s="32" t="str">
        <f t="shared" si="107"/>
        <v/>
      </c>
      <c r="AX82" s="33" t="str">
        <f t="shared" si="160"/>
        <v/>
      </c>
      <c r="AY82" s="35" t="str">
        <f t="shared" si="161"/>
        <v/>
      </c>
      <c r="AZ82" s="53" t="str">
        <f t="shared" si="162"/>
        <v/>
      </c>
      <c r="BA82" s="32" t="str">
        <f t="shared" si="163"/>
        <v/>
      </c>
      <c r="BB82" s="54" t="str">
        <f t="shared" si="164"/>
        <v/>
      </c>
      <c r="BC82" s="45" t="str">
        <f t="shared" si="165"/>
        <v/>
      </c>
      <c r="BD82" s="21"/>
      <c r="BE82" s="36" t="str">
        <f t="shared" si="108"/>
        <v/>
      </c>
      <c r="BF82" s="32" t="str">
        <f t="shared" si="109"/>
        <v/>
      </c>
      <c r="BG82" s="33" t="str">
        <f t="shared" si="166"/>
        <v/>
      </c>
      <c r="BH82" s="35" t="str">
        <f t="shared" si="167"/>
        <v/>
      </c>
      <c r="BI82" s="53" t="str">
        <f t="shared" si="168"/>
        <v/>
      </c>
      <c r="BJ82" s="32" t="str">
        <f t="shared" si="169"/>
        <v/>
      </c>
      <c r="BK82" s="54" t="str">
        <f t="shared" si="170"/>
        <v/>
      </c>
      <c r="BL82" s="45" t="str">
        <f t="shared" si="171"/>
        <v/>
      </c>
      <c r="BM82" s="21"/>
      <c r="BN82" s="36" t="str">
        <f t="shared" si="110"/>
        <v/>
      </c>
      <c r="BO82" s="32" t="str">
        <f t="shared" si="111"/>
        <v/>
      </c>
      <c r="BP82" s="33" t="str">
        <f t="shared" si="172"/>
        <v/>
      </c>
      <c r="BQ82" s="35" t="str">
        <f t="shared" si="173"/>
        <v/>
      </c>
      <c r="BR82" s="53" t="str">
        <f t="shared" si="174"/>
        <v/>
      </c>
      <c r="BS82" s="32" t="str">
        <f t="shared" si="175"/>
        <v/>
      </c>
      <c r="BT82" s="54" t="str">
        <f t="shared" si="176"/>
        <v/>
      </c>
      <c r="BU82" s="45" t="str">
        <f t="shared" si="177"/>
        <v/>
      </c>
      <c r="BV82" s="5">
        <v>83</v>
      </c>
      <c r="BX82" s="80">
        <v>83</v>
      </c>
      <c r="BY82" s="104">
        <f t="shared" si="112"/>
        <v>608.99999999999989</v>
      </c>
      <c r="BZ82" s="104">
        <f t="shared" si="113"/>
        <v>24.806431087194301</v>
      </c>
      <c r="CA82" s="104">
        <f t="shared" si="114"/>
        <v>38.240922923049922</v>
      </c>
      <c r="CB82" s="105">
        <f t="shared" si="115"/>
        <v>745.7579732555605</v>
      </c>
      <c r="CC82" s="106">
        <f t="shared" si="116"/>
        <v>0.87</v>
      </c>
      <c r="CD82" s="87">
        <f t="shared" si="117"/>
        <v>10.443000435530092</v>
      </c>
      <c r="CE82" s="23">
        <f t="shared" si="118"/>
        <v>71.412232323411317</v>
      </c>
      <c r="CF82" s="24">
        <f t="shared" si="119"/>
        <v>38.639608512633188</v>
      </c>
      <c r="CG82" s="88">
        <f t="shared" si="120"/>
        <v>38.240922923049922</v>
      </c>
      <c r="CH82" s="22"/>
      <c r="CI82" s="80">
        <v>83</v>
      </c>
      <c r="CJ82" s="104">
        <f t="shared" si="121"/>
        <v>608.99999999999989</v>
      </c>
      <c r="CK82" s="104">
        <f t="shared" si="122"/>
        <v>24.806431087194301</v>
      </c>
      <c r="CL82" s="104">
        <f t="shared" si="123"/>
        <v>38.240922923049922</v>
      </c>
      <c r="CM82" s="104">
        <f t="shared" si="124"/>
        <v>745.7579732555605</v>
      </c>
      <c r="CN82" s="114">
        <f t="shared" si="125"/>
        <v>0.87</v>
      </c>
      <c r="CO82" s="104">
        <f t="shared" si="126"/>
        <v>1022.820367599732</v>
      </c>
      <c r="CP82" s="114">
        <f t="shared" si="127"/>
        <v>25.598458608762165</v>
      </c>
    </row>
    <row r="83" spans="1:94" ht="15" customHeight="1">
      <c r="A83" s="5">
        <v>84</v>
      </c>
      <c r="B83" s="34">
        <f t="shared" si="97"/>
        <v>1450</v>
      </c>
      <c r="C83" s="32">
        <f t="shared" si="128"/>
        <v>25.8</v>
      </c>
      <c r="D83" s="120">
        <f t="shared" si="129"/>
        <v>1021.0883526261416</v>
      </c>
      <c r="E83" s="33">
        <f t="shared" si="130"/>
        <v>1.04</v>
      </c>
      <c r="F83" s="35">
        <f t="shared" si="131"/>
        <v>887.61869878470782</v>
      </c>
      <c r="G83" s="53">
        <f t="shared" si="132"/>
        <v>11.669838542582371</v>
      </c>
      <c r="H83" s="32">
        <f t="shared" si="133"/>
        <v>76.060923683378604</v>
      </c>
      <c r="I83" s="54">
        <f t="shared" si="134"/>
        <v>25.843531284644911</v>
      </c>
      <c r="J83" s="45">
        <f t="shared" si="135"/>
        <v>25.630639474163559</v>
      </c>
      <c r="K83" s="21"/>
      <c r="L83" s="36">
        <f t="shared" si="98"/>
        <v>1014.9999999999999</v>
      </c>
      <c r="M83" s="32">
        <f t="shared" si="99"/>
        <v>25.8</v>
      </c>
      <c r="N83" s="33">
        <f t="shared" si="136"/>
        <v>0.98</v>
      </c>
      <c r="O83" s="35">
        <f t="shared" si="137"/>
        <v>840.12846138459952</v>
      </c>
      <c r="P83" s="53">
        <f t="shared" si="138"/>
        <v>12.658679650965009</v>
      </c>
      <c r="Q83" s="32">
        <f t="shared" si="139"/>
        <v>66.367779622304766</v>
      </c>
      <c r="R83" s="54">
        <f t="shared" si="140"/>
        <v>28.853644878460074</v>
      </c>
      <c r="S83" s="45">
        <f t="shared" si="141"/>
        <v>28.325270643916788</v>
      </c>
      <c r="T83" s="21"/>
      <c r="U83" s="36">
        <f t="shared" si="100"/>
        <v>761.24999999999989</v>
      </c>
      <c r="V83" s="32">
        <f t="shared" si="101"/>
        <v>25.8</v>
      </c>
      <c r="W83" s="33">
        <f t="shared" si="142"/>
        <v>0.93</v>
      </c>
      <c r="X83" s="35">
        <f t="shared" si="143"/>
        <v>792.98716242332819</v>
      </c>
      <c r="Y83" s="53">
        <f t="shared" si="144"/>
        <v>12.485295429032611</v>
      </c>
      <c r="Z83" s="32">
        <f t="shared" si="145"/>
        <v>63.513688316846711</v>
      </c>
      <c r="AA83" s="54">
        <f t="shared" si="146"/>
        <v>32.593055280314772</v>
      </c>
      <c r="AB83" s="45">
        <f t="shared" si="147"/>
        <v>32.065392460679334</v>
      </c>
      <c r="AC83" s="21"/>
      <c r="AD83" s="36">
        <f t="shared" si="102"/>
        <v>608.99999999999989</v>
      </c>
      <c r="AE83" s="32">
        <f t="shared" si="103"/>
        <v>25.8</v>
      </c>
      <c r="AF83" s="33">
        <f t="shared" si="148"/>
        <v>0.88</v>
      </c>
      <c r="AG83" s="35">
        <f t="shared" si="149"/>
        <v>750.85516766034186</v>
      </c>
      <c r="AH83" s="53">
        <f t="shared" si="150"/>
        <v>12.366972250991545</v>
      </c>
      <c r="AI83" s="32">
        <f t="shared" si="151"/>
        <v>60.714551017136849</v>
      </c>
      <c r="AJ83" s="54">
        <f t="shared" si="152"/>
        <v>35.628111835596513</v>
      </c>
      <c r="AK83" s="45">
        <f t="shared" si="153"/>
        <v>35.096874531456002</v>
      </c>
      <c r="AL83" s="21"/>
      <c r="AM83" s="36">
        <f t="shared" si="104"/>
        <v>608.99999999999989</v>
      </c>
      <c r="AN83" s="32">
        <f t="shared" si="105"/>
        <v>25.8</v>
      </c>
      <c r="AO83" s="33">
        <f t="shared" si="154"/>
        <v>0.88</v>
      </c>
      <c r="AP83" s="35">
        <f t="shared" si="155"/>
        <v>750.85516766034186</v>
      </c>
      <c r="AQ83" s="53">
        <f t="shared" si="156"/>
        <v>12.366972250991545</v>
      </c>
      <c r="AR83" s="32">
        <f t="shared" si="157"/>
        <v>60.714551017136849</v>
      </c>
      <c r="AS83" s="54">
        <f t="shared" si="158"/>
        <v>35.628111835596513</v>
      </c>
      <c r="AT83" s="45">
        <f t="shared" si="159"/>
        <v>35.096874531456002</v>
      </c>
      <c r="AU83" s="21"/>
      <c r="AV83" s="36" t="str">
        <f t="shared" si="106"/>
        <v/>
      </c>
      <c r="AW83" s="32" t="str">
        <f t="shared" si="107"/>
        <v/>
      </c>
      <c r="AX83" s="33" t="str">
        <f t="shared" si="160"/>
        <v/>
      </c>
      <c r="AY83" s="35" t="str">
        <f t="shared" si="161"/>
        <v/>
      </c>
      <c r="AZ83" s="53" t="str">
        <f t="shared" si="162"/>
        <v/>
      </c>
      <c r="BA83" s="32" t="str">
        <f t="shared" si="163"/>
        <v/>
      </c>
      <c r="BB83" s="54" t="str">
        <f t="shared" si="164"/>
        <v/>
      </c>
      <c r="BC83" s="45" t="str">
        <f t="shared" si="165"/>
        <v/>
      </c>
      <c r="BD83" s="21"/>
      <c r="BE83" s="36" t="str">
        <f t="shared" si="108"/>
        <v/>
      </c>
      <c r="BF83" s="32" t="str">
        <f t="shared" si="109"/>
        <v/>
      </c>
      <c r="BG83" s="33" t="str">
        <f t="shared" si="166"/>
        <v/>
      </c>
      <c r="BH83" s="35" t="str">
        <f t="shared" si="167"/>
        <v/>
      </c>
      <c r="BI83" s="53" t="str">
        <f t="shared" si="168"/>
        <v/>
      </c>
      <c r="BJ83" s="32" t="str">
        <f t="shared" si="169"/>
        <v/>
      </c>
      <c r="BK83" s="54" t="str">
        <f t="shared" si="170"/>
        <v/>
      </c>
      <c r="BL83" s="45" t="str">
        <f t="shared" si="171"/>
        <v/>
      </c>
      <c r="BM83" s="21"/>
      <c r="BN83" s="36" t="str">
        <f t="shared" si="110"/>
        <v/>
      </c>
      <c r="BO83" s="32" t="str">
        <f t="shared" si="111"/>
        <v/>
      </c>
      <c r="BP83" s="33" t="str">
        <f t="shared" si="172"/>
        <v/>
      </c>
      <c r="BQ83" s="35" t="str">
        <f t="shared" si="173"/>
        <v/>
      </c>
      <c r="BR83" s="53" t="str">
        <f t="shared" si="174"/>
        <v/>
      </c>
      <c r="BS83" s="32" t="str">
        <f t="shared" si="175"/>
        <v/>
      </c>
      <c r="BT83" s="54" t="str">
        <f t="shared" si="176"/>
        <v/>
      </c>
      <c r="BU83" s="45" t="str">
        <f t="shared" si="177"/>
        <v/>
      </c>
      <c r="BV83" s="5">
        <v>84</v>
      </c>
      <c r="BX83" s="80">
        <v>84</v>
      </c>
      <c r="BY83" s="104">
        <f t="shared" si="112"/>
        <v>608.99999999999989</v>
      </c>
      <c r="BZ83" s="104">
        <f t="shared" si="113"/>
        <v>24.898486033058873</v>
      </c>
      <c r="CA83" s="104">
        <f t="shared" si="114"/>
        <v>38.314696390062629</v>
      </c>
      <c r="CB83" s="105">
        <f t="shared" si="115"/>
        <v>750.85516766034186</v>
      </c>
      <c r="CC83" s="106">
        <f t="shared" si="116"/>
        <v>0.88</v>
      </c>
      <c r="CD83" s="87">
        <f t="shared" si="117"/>
        <v>10.473009323298085</v>
      </c>
      <c r="CE83" s="23">
        <f t="shared" si="118"/>
        <v>71.694309102733428</v>
      </c>
      <c r="CF83" s="24">
        <f t="shared" si="119"/>
        <v>38.715846113236573</v>
      </c>
      <c r="CG83" s="88">
        <f t="shared" si="120"/>
        <v>38.314696390062629</v>
      </c>
      <c r="CH83" s="22"/>
      <c r="CI83" s="80">
        <v>84</v>
      </c>
      <c r="CJ83" s="104">
        <f t="shared" si="121"/>
        <v>608.99999999999989</v>
      </c>
      <c r="CK83" s="104">
        <f t="shared" si="122"/>
        <v>24.898486033058873</v>
      </c>
      <c r="CL83" s="104">
        <f t="shared" si="123"/>
        <v>38.314696390062629</v>
      </c>
      <c r="CM83" s="104">
        <f t="shared" si="124"/>
        <v>750.85516766034186</v>
      </c>
      <c r="CN83" s="114">
        <f t="shared" si="125"/>
        <v>0.88</v>
      </c>
      <c r="CO83" s="104">
        <f t="shared" si="126"/>
        <v>1021.0883526261416</v>
      </c>
      <c r="CP83" s="114">
        <f t="shared" si="127"/>
        <v>25.630639474163559</v>
      </c>
    </row>
    <row r="84" spans="1:94" ht="15" customHeight="1">
      <c r="A84" s="5">
        <v>85</v>
      </c>
      <c r="B84" s="34">
        <f t="shared" si="97"/>
        <v>1450</v>
      </c>
      <c r="C84" s="32">
        <f t="shared" si="128"/>
        <v>26</v>
      </c>
      <c r="D84" s="120">
        <f t="shared" si="129"/>
        <v>1017.6388740602723</v>
      </c>
      <c r="E84" s="33">
        <f t="shared" si="130"/>
        <v>1.04</v>
      </c>
      <c r="F84" s="35">
        <f t="shared" si="131"/>
        <v>897.79023071622169</v>
      </c>
      <c r="G84" s="53">
        <f t="shared" si="132"/>
        <v>11.742035895625644</v>
      </c>
      <c r="H84" s="32">
        <f t="shared" si="133"/>
        <v>76.459503164241113</v>
      </c>
      <c r="I84" s="54">
        <f t="shared" si="134"/>
        <v>25.911156297747713</v>
      </c>
      <c r="J84" s="45">
        <f t="shared" si="135"/>
        <v>25.694381159882813</v>
      </c>
      <c r="K84" s="21"/>
      <c r="L84" s="36">
        <f t="shared" si="98"/>
        <v>1014.9999999999999</v>
      </c>
      <c r="M84" s="32">
        <f t="shared" si="99"/>
        <v>26</v>
      </c>
      <c r="N84" s="33">
        <f t="shared" si="136"/>
        <v>0.98</v>
      </c>
      <c r="O84" s="35">
        <f t="shared" si="137"/>
        <v>850.37918721433255</v>
      </c>
      <c r="P84" s="53">
        <f t="shared" si="138"/>
        <v>12.753659679267063</v>
      </c>
      <c r="Q84" s="32">
        <f t="shared" si="139"/>
        <v>66.677268219470221</v>
      </c>
      <c r="R84" s="54">
        <f t="shared" si="140"/>
        <v>28.9208423031994</v>
      </c>
      <c r="S84" s="45">
        <f t="shared" si="141"/>
        <v>28.390044113683391</v>
      </c>
      <c r="T84" s="21"/>
      <c r="U84" s="36">
        <f t="shared" si="100"/>
        <v>761.24999999999989</v>
      </c>
      <c r="V84" s="32">
        <f t="shared" si="101"/>
        <v>26</v>
      </c>
      <c r="W84" s="33">
        <f t="shared" si="142"/>
        <v>0.93</v>
      </c>
      <c r="X84" s="35">
        <f t="shared" si="143"/>
        <v>803.24765119912604</v>
      </c>
      <c r="Y84" s="53">
        <f t="shared" si="144"/>
        <v>12.578931393598756</v>
      </c>
      <c r="Z84" s="32">
        <f t="shared" si="145"/>
        <v>63.856588931543712</v>
      </c>
      <c r="AA84" s="54">
        <f t="shared" si="146"/>
        <v>32.680919290046759</v>
      </c>
      <c r="AB84" s="45">
        <f t="shared" si="147"/>
        <v>32.150907952423474</v>
      </c>
      <c r="AC84" s="21"/>
      <c r="AD84" s="36">
        <f t="shared" si="102"/>
        <v>608.99999999999989</v>
      </c>
      <c r="AE84" s="32">
        <f t="shared" si="103"/>
        <v>26</v>
      </c>
      <c r="AF84" s="33">
        <f t="shared" si="148"/>
        <v>0.88</v>
      </c>
      <c r="AG84" s="35">
        <f t="shared" si="149"/>
        <v>761.06621021823707</v>
      </c>
      <c r="AH84" s="53">
        <f t="shared" si="150"/>
        <v>12.459690981619385</v>
      </c>
      <c r="AI84" s="32">
        <f t="shared" si="151"/>
        <v>61.082270125396107</v>
      </c>
      <c r="AJ84" s="54">
        <f t="shared" si="152"/>
        <v>35.735840216204821</v>
      </c>
      <c r="AK84" s="45">
        <f t="shared" si="153"/>
        <v>35.202257466758141</v>
      </c>
      <c r="AL84" s="21"/>
      <c r="AM84" s="36">
        <f t="shared" si="104"/>
        <v>608.99999999999989</v>
      </c>
      <c r="AN84" s="32">
        <f t="shared" si="105"/>
        <v>26</v>
      </c>
      <c r="AO84" s="33">
        <f t="shared" si="154"/>
        <v>0.88</v>
      </c>
      <c r="AP84" s="35">
        <f t="shared" si="155"/>
        <v>761.06621021823707</v>
      </c>
      <c r="AQ84" s="53">
        <f t="shared" si="156"/>
        <v>12.459690981619385</v>
      </c>
      <c r="AR84" s="32">
        <f t="shared" si="157"/>
        <v>61.082270125396107</v>
      </c>
      <c r="AS84" s="54">
        <f t="shared" si="158"/>
        <v>35.735840216204821</v>
      </c>
      <c r="AT84" s="45">
        <f t="shared" si="159"/>
        <v>35.202257466758141</v>
      </c>
      <c r="AU84" s="21"/>
      <c r="AV84" s="36" t="str">
        <f t="shared" si="106"/>
        <v/>
      </c>
      <c r="AW84" s="32" t="str">
        <f t="shared" si="107"/>
        <v/>
      </c>
      <c r="AX84" s="33" t="str">
        <f t="shared" si="160"/>
        <v/>
      </c>
      <c r="AY84" s="35" t="str">
        <f t="shared" si="161"/>
        <v/>
      </c>
      <c r="AZ84" s="53" t="str">
        <f t="shared" si="162"/>
        <v/>
      </c>
      <c r="BA84" s="32" t="str">
        <f t="shared" si="163"/>
        <v/>
      </c>
      <c r="BB84" s="54" t="str">
        <f t="shared" si="164"/>
        <v/>
      </c>
      <c r="BC84" s="45" t="str">
        <f t="shared" si="165"/>
        <v/>
      </c>
      <c r="BD84" s="21"/>
      <c r="BE84" s="36" t="str">
        <f t="shared" si="108"/>
        <v/>
      </c>
      <c r="BF84" s="32" t="str">
        <f t="shared" si="109"/>
        <v/>
      </c>
      <c r="BG84" s="33" t="str">
        <f t="shared" si="166"/>
        <v/>
      </c>
      <c r="BH84" s="35" t="str">
        <f t="shared" si="167"/>
        <v/>
      </c>
      <c r="BI84" s="53" t="str">
        <f t="shared" si="168"/>
        <v/>
      </c>
      <c r="BJ84" s="32" t="str">
        <f t="shared" si="169"/>
        <v/>
      </c>
      <c r="BK84" s="54" t="str">
        <f t="shared" si="170"/>
        <v/>
      </c>
      <c r="BL84" s="45" t="str">
        <f t="shared" si="171"/>
        <v/>
      </c>
      <c r="BM84" s="21"/>
      <c r="BN84" s="36" t="str">
        <f t="shared" si="110"/>
        <v/>
      </c>
      <c r="BO84" s="32" t="str">
        <f t="shared" si="111"/>
        <v/>
      </c>
      <c r="BP84" s="33" t="str">
        <f t="shared" si="172"/>
        <v/>
      </c>
      <c r="BQ84" s="35" t="str">
        <f t="shared" si="173"/>
        <v/>
      </c>
      <c r="BR84" s="53" t="str">
        <f t="shared" si="174"/>
        <v/>
      </c>
      <c r="BS84" s="32" t="str">
        <f t="shared" si="175"/>
        <v/>
      </c>
      <c r="BT84" s="54" t="str">
        <f t="shared" si="176"/>
        <v/>
      </c>
      <c r="BU84" s="45" t="str">
        <f t="shared" si="177"/>
        <v/>
      </c>
      <c r="BV84" s="5">
        <v>85</v>
      </c>
      <c r="BX84" s="80">
        <v>85</v>
      </c>
      <c r="BY84" s="104">
        <f t="shared" si="112"/>
        <v>608.99999999999989</v>
      </c>
      <c r="BZ84" s="104">
        <f t="shared" si="113"/>
        <v>25.082595924788009</v>
      </c>
      <c r="CA84" s="104">
        <f t="shared" si="114"/>
        <v>38.460953848920035</v>
      </c>
      <c r="CB84" s="105">
        <f t="shared" si="115"/>
        <v>761.06621021823707</v>
      </c>
      <c r="CC84" s="106">
        <f t="shared" si="116"/>
        <v>0.88</v>
      </c>
      <c r="CD84" s="87">
        <f t="shared" si="117"/>
        <v>10.533027098834067</v>
      </c>
      <c r="CE84" s="23">
        <f t="shared" si="118"/>
        <v>72.255221891765743</v>
      </c>
      <c r="CF84" s="24">
        <f t="shared" si="119"/>
        <v>38.867001091277835</v>
      </c>
      <c r="CG84" s="88">
        <f t="shared" si="120"/>
        <v>38.460953848920035</v>
      </c>
      <c r="CH84" s="22"/>
      <c r="CI84" s="80">
        <v>85</v>
      </c>
      <c r="CJ84" s="104">
        <f t="shared" si="121"/>
        <v>608.99999999999989</v>
      </c>
      <c r="CK84" s="104">
        <f t="shared" si="122"/>
        <v>25.082595924788009</v>
      </c>
      <c r="CL84" s="104">
        <f t="shared" si="123"/>
        <v>38.460953848920035</v>
      </c>
      <c r="CM84" s="104">
        <f t="shared" si="124"/>
        <v>761.06621021823707</v>
      </c>
      <c r="CN84" s="114">
        <f t="shared" si="125"/>
        <v>0.88</v>
      </c>
      <c r="CO84" s="104">
        <f t="shared" si="126"/>
        <v>1017.6388740602723</v>
      </c>
      <c r="CP84" s="114">
        <f t="shared" si="127"/>
        <v>25.694381159882813</v>
      </c>
    </row>
    <row r="85" spans="1:94" ht="15" customHeight="1">
      <c r="A85" s="5">
        <v>86</v>
      </c>
      <c r="B85" s="34">
        <f t="shared" si="97"/>
        <v>1450</v>
      </c>
      <c r="C85" s="32">
        <f t="shared" si="128"/>
        <v>26.1</v>
      </c>
      <c r="D85" s="120">
        <f t="shared" si="129"/>
        <v>1015.9213827290894</v>
      </c>
      <c r="E85" s="33">
        <f t="shared" si="130"/>
        <v>1.04</v>
      </c>
      <c r="F85" s="35">
        <f t="shared" si="131"/>
        <v>902.88038200793073</v>
      </c>
      <c r="G85" s="53">
        <f t="shared" si="132"/>
        <v>11.778134572147282</v>
      </c>
      <c r="H85" s="32">
        <f t="shared" si="133"/>
        <v>76.657332829516633</v>
      </c>
      <c r="I85" s="54">
        <f t="shared" si="134"/>
        <v>25.944655625662978</v>
      </c>
      <c r="J85" s="45">
        <f t="shared" si="135"/>
        <v>25.725946118036738</v>
      </c>
      <c r="K85" s="21"/>
      <c r="L85" s="36">
        <f t="shared" si="98"/>
        <v>1014.9999999999999</v>
      </c>
      <c r="M85" s="32">
        <f t="shared" si="99"/>
        <v>26.1</v>
      </c>
      <c r="N85" s="33">
        <f t="shared" si="136"/>
        <v>0.98</v>
      </c>
      <c r="O85" s="35">
        <f t="shared" si="137"/>
        <v>855.50980751430791</v>
      </c>
      <c r="P85" s="53">
        <f t="shared" si="138"/>
        <v>12.801149693418092</v>
      </c>
      <c r="Q85" s="32">
        <f t="shared" si="139"/>
        <v>66.830700991972734</v>
      </c>
      <c r="R85" s="54">
        <f t="shared" si="140"/>
        <v>28.954098428655445</v>
      </c>
      <c r="S85" s="45">
        <f t="shared" si="141"/>
        <v>28.422091140410917</v>
      </c>
      <c r="T85" s="21"/>
      <c r="U85" s="36">
        <f t="shared" si="100"/>
        <v>761.24999999999989</v>
      </c>
      <c r="V85" s="32">
        <f t="shared" si="101"/>
        <v>26.1</v>
      </c>
      <c r="W85" s="33">
        <f t="shared" si="142"/>
        <v>0.93</v>
      </c>
      <c r="X85" s="35">
        <f t="shared" si="143"/>
        <v>808.38453012797765</v>
      </c>
      <c r="Y85" s="53">
        <f t="shared" si="144"/>
        <v>12.62574937588183</v>
      </c>
      <c r="Z85" s="32">
        <f t="shared" si="145"/>
        <v>64.026657433275489</v>
      </c>
      <c r="AA85" s="54">
        <f t="shared" si="146"/>
        <v>32.724409706273967</v>
      </c>
      <c r="AB85" s="45">
        <f t="shared" si="147"/>
        <v>32.193227820326079</v>
      </c>
      <c r="AC85" s="21"/>
      <c r="AD85" s="36">
        <f t="shared" si="102"/>
        <v>608.99999999999989</v>
      </c>
      <c r="AE85" s="32">
        <f t="shared" si="103"/>
        <v>26.1</v>
      </c>
      <c r="AF85" s="33">
        <f t="shared" si="148"/>
        <v>0.88</v>
      </c>
      <c r="AG85" s="35">
        <f t="shared" si="149"/>
        <v>766.17993842268982</v>
      </c>
      <c r="AH85" s="53">
        <f t="shared" si="150"/>
        <v>12.506050346933307</v>
      </c>
      <c r="AI85" s="32">
        <f t="shared" si="151"/>
        <v>61.264741238673324</v>
      </c>
      <c r="AJ85" s="54">
        <f t="shared" si="152"/>
        <v>35.789177264159321</v>
      </c>
      <c r="AK85" s="45">
        <f t="shared" si="153"/>
        <v>35.25442622163672</v>
      </c>
      <c r="AL85" s="21"/>
      <c r="AM85" s="36">
        <f t="shared" si="104"/>
        <v>608.99999999999989</v>
      </c>
      <c r="AN85" s="32">
        <f t="shared" si="105"/>
        <v>26.1</v>
      </c>
      <c r="AO85" s="33">
        <f t="shared" si="154"/>
        <v>0.88</v>
      </c>
      <c r="AP85" s="35">
        <f t="shared" si="155"/>
        <v>766.17993842268982</v>
      </c>
      <c r="AQ85" s="53">
        <f t="shared" si="156"/>
        <v>12.506050346933307</v>
      </c>
      <c r="AR85" s="32">
        <f t="shared" si="157"/>
        <v>61.264741238673324</v>
      </c>
      <c r="AS85" s="54">
        <f t="shared" si="158"/>
        <v>35.789177264159321</v>
      </c>
      <c r="AT85" s="45">
        <f t="shared" si="159"/>
        <v>35.25442622163672</v>
      </c>
      <c r="AU85" s="21"/>
      <c r="AV85" s="36" t="str">
        <f t="shared" si="106"/>
        <v/>
      </c>
      <c r="AW85" s="32" t="str">
        <f t="shared" si="107"/>
        <v/>
      </c>
      <c r="AX85" s="33" t="str">
        <f t="shared" si="160"/>
        <v/>
      </c>
      <c r="AY85" s="35" t="str">
        <f t="shared" si="161"/>
        <v/>
      </c>
      <c r="AZ85" s="53" t="str">
        <f t="shared" si="162"/>
        <v/>
      </c>
      <c r="BA85" s="32" t="str">
        <f t="shared" si="163"/>
        <v/>
      </c>
      <c r="BB85" s="54" t="str">
        <f t="shared" si="164"/>
        <v/>
      </c>
      <c r="BC85" s="45" t="str">
        <f t="shared" si="165"/>
        <v/>
      </c>
      <c r="BD85" s="21"/>
      <c r="BE85" s="36" t="str">
        <f t="shared" si="108"/>
        <v/>
      </c>
      <c r="BF85" s="32" t="str">
        <f t="shared" si="109"/>
        <v/>
      </c>
      <c r="BG85" s="33" t="str">
        <f t="shared" si="166"/>
        <v/>
      </c>
      <c r="BH85" s="35" t="str">
        <f t="shared" si="167"/>
        <v/>
      </c>
      <c r="BI85" s="53" t="str">
        <f t="shared" si="168"/>
        <v/>
      </c>
      <c r="BJ85" s="32" t="str">
        <f t="shared" si="169"/>
        <v/>
      </c>
      <c r="BK85" s="54" t="str">
        <f t="shared" si="170"/>
        <v/>
      </c>
      <c r="BL85" s="45" t="str">
        <f t="shared" si="171"/>
        <v/>
      </c>
      <c r="BM85" s="21"/>
      <c r="BN85" s="36" t="str">
        <f t="shared" si="110"/>
        <v/>
      </c>
      <c r="BO85" s="32" t="str">
        <f t="shared" si="111"/>
        <v/>
      </c>
      <c r="BP85" s="33" t="str">
        <f t="shared" si="172"/>
        <v/>
      </c>
      <c r="BQ85" s="35" t="str">
        <f t="shared" si="173"/>
        <v/>
      </c>
      <c r="BR85" s="53" t="str">
        <f t="shared" si="174"/>
        <v/>
      </c>
      <c r="BS85" s="32" t="str">
        <f t="shared" si="175"/>
        <v/>
      </c>
      <c r="BT85" s="54" t="str">
        <f t="shared" si="176"/>
        <v/>
      </c>
      <c r="BU85" s="45" t="str">
        <f t="shared" si="177"/>
        <v/>
      </c>
      <c r="BV85" s="5">
        <v>86</v>
      </c>
      <c r="BX85" s="80">
        <v>86</v>
      </c>
      <c r="BY85" s="104">
        <f t="shared" si="112"/>
        <v>608.99999999999989</v>
      </c>
      <c r="BZ85" s="104">
        <f t="shared" si="113"/>
        <v>25.174650870652581</v>
      </c>
      <c r="CA85" s="104">
        <f t="shared" si="114"/>
        <v>38.533444696471456</v>
      </c>
      <c r="CB85" s="105">
        <f t="shared" si="115"/>
        <v>766.17993842268982</v>
      </c>
      <c r="CC85" s="106">
        <f t="shared" si="116"/>
        <v>0.88</v>
      </c>
      <c r="CD85" s="87">
        <f t="shared" si="117"/>
        <v>10.563035986602062</v>
      </c>
      <c r="CE85" s="23">
        <f t="shared" si="118"/>
        <v>72.53406495959085</v>
      </c>
      <c r="CF85" s="24">
        <f t="shared" si="119"/>
        <v>38.941925487899205</v>
      </c>
      <c r="CG85" s="88">
        <f t="shared" si="120"/>
        <v>38.533444696471456</v>
      </c>
      <c r="CH85" s="22"/>
      <c r="CI85" s="80">
        <v>86</v>
      </c>
      <c r="CJ85" s="104">
        <f t="shared" si="121"/>
        <v>608.99999999999989</v>
      </c>
      <c r="CK85" s="104">
        <f t="shared" si="122"/>
        <v>25.174650870652581</v>
      </c>
      <c r="CL85" s="104">
        <f t="shared" si="123"/>
        <v>38.533444696471456</v>
      </c>
      <c r="CM85" s="104">
        <f t="shared" si="124"/>
        <v>766.17993842268982</v>
      </c>
      <c r="CN85" s="114">
        <f t="shared" si="125"/>
        <v>0.88</v>
      </c>
      <c r="CO85" s="104">
        <f t="shared" si="126"/>
        <v>1015.9213827290894</v>
      </c>
      <c r="CP85" s="114">
        <f t="shared" si="127"/>
        <v>25.725946118036738</v>
      </c>
    </row>
    <row r="86" spans="1:94" ht="15" customHeight="1">
      <c r="A86" s="5">
        <v>87</v>
      </c>
      <c r="B86" s="34">
        <f t="shared" si="97"/>
        <v>1450</v>
      </c>
      <c r="C86" s="32">
        <f t="shared" si="128"/>
        <v>26.3</v>
      </c>
      <c r="D86" s="120">
        <f t="shared" si="129"/>
        <v>1012.5008259783639</v>
      </c>
      <c r="E86" s="33">
        <f t="shared" si="130"/>
        <v>1.04</v>
      </c>
      <c r="F86" s="35">
        <f t="shared" si="131"/>
        <v>913.06937444703476</v>
      </c>
      <c r="G86" s="53">
        <f t="shared" si="132"/>
        <v>11.850331925190556</v>
      </c>
      <c r="H86" s="32">
        <f t="shared" si="133"/>
        <v>77.050109668751105</v>
      </c>
      <c r="I86" s="54">
        <f t="shared" si="134"/>
        <v>26.011038314190966</v>
      </c>
      <c r="J86" s="45">
        <f t="shared" si="135"/>
        <v>25.788474412920518</v>
      </c>
      <c r="K86" s="21"/>
      <c r="L86" s="36">
        <f t="shared" si="98"/>
        <v>1014.9999999999999</v>
      </c>
      <c r="M86" s="32">
        <f t="shared" si="99"/>
        <v>26.3</v>
      </c>
      <c r="N86" s="33">
        <f t="shared" si="136"/>
        <v>0.99</v>
      </c>
      <c r="O86" s="35">
        <f t="shared" si="137"/>
        <v>865.78141600149229</v>
      </c>
      <c r="P86" s="53">
        <f t="shared" si="138"/>
        <v>12.896129721720147</v>
      </c>
      <c r="Q86" s="32">
        <f t="shared" si="139"/>
        <v>67.134980392086987</v>
      </c>
      <c r="R86" s="54">
        <f t="shared" si="140"/>
        <v>29.019937408518548</v>
      </c>
      <c r="S86" s="45">
        <f t="shared" si="141"/>
        <v>28.485517580313591</v>
      </c>
      <c r="T86" s="21"/>
      <c r="U86" s="36">
        <f t="shared" si="100"/>
        <v>761.24999999999989</v>
      </c>
      <c r="V86" s="32">
        <f t="shared" si="101"/>
        <v>26.3</v>
      </c>
      <c r="W86" s="33">
        <f t="shared" si="142"/>
        <v>0.93</v>
      </c>
      <c r="X86" s="35">
        <f t="shared" si="143"/>
        <v>818.67133373554725</v>
      </c>
      <c r="Y86" s="53">
        <f t="shared" si="144"/>
        <v>12.719385340447973</v>
      </c>
      <c r="Z86" s="32">
        <f t="shared" si="145"/>
        <v>64.364064129117253</v>
      </c>
      <c r="AA86" s="54">
        <f t="shared" si="146"/>
        <v>32.81052170322193</v>
      </c>
      <c r="AB86" s="45">
        <f t="shared" si="147"/>
        <v>32.277006021449623</v>
      </c>
      <c r="AC86" s="21"/>
      <c r="AD86" s="36">
        <f t="shared" si="102"/>
        <v>608.99999999999989</v>
      </c>
      <c r="AE86" s="32">
        <f t="shared" si="103"/>
        <v>26.3</v>
      </c>
      <c r="AF86" s="33">
        <f t="shared" si="148"/>
        <v>0.89</v>
      </c>
      <c r="AG86" s="35">
        <f t="shared" si="149"/>
        <v>776.42351572623329</v>
      </c>
      <c r="AH86" s="53">
        <f t="shared" si="150"/>
        <v>12.598769077561149</v>
      </c>
      <c r="AI86" s="32">
        <f t="shared" si="151"/>
        <v>61.626934420845195</v>
      </c>
      <c r="AJ86" s="54">
        <f t="shared" si="152"/>
        <v>35.89481301529009</v>
      </c>
      <c r="AK86" s="45">
        <f t="shared" si="153"/>
        <v>35.357734111826815</v>
      </c>
      <c r="AL86" s="21"/>
      <c r="AM86" s="36">
        <f t="shared" si="104"/>
        <v>608.99999999999989</v>
      </c>
      <c r="AN86" s="32">
        <f t="shared" si="105"/>
        <v>26.3</v>
      </c>
      <c r="AO86" s="33">
        <f t="shared" si="154"/>
        <v>0.89</v>
      </c>
      <c r="AP86" s="35">
        <f t="shared" si="155"/>
        <v>776.42351572623329</v>
      </c>
      <c r="AQ86" s="53">
        <f t="shared" si="156"/>
        <v>12.598769077561149</v>
      </c>
      <c r="AR86" s="32">
        <f t="shared" si="157"/>
        <v>61.626934420845195</v>
      </c>
      <c r="AS86" s="54">
        <f t="shared" si="158"/>
        <v>35.89481301529009</v>
      </c>
      <c r="AT86" s="45">
        <f t="shared" si="159"/>
        <v>35.357734111826815</v>
      </c>
      <c r="AU86" s="21"/>
      <c r="AV86" s="36" t="str">
        <f t="shared" si="106"/>
        <v/>
      </c>
      <c r="AW86" s="32" t="str">
        <f t="shared" si="107"/>
        <v/>
      </c>
      <c r="AX86" s="33" t="str">
        <f t="shared" si="160"/>
        <v/>
      </c>
      <c r="AY86" s="35" t="str">
        <f t="shared" si="161"/>
        <v/>
      </c>
      <c r="AZ86" s="53" t="str">
        <f t="shared" si="162"/>
        <v/>
      </c>
      <c r="BA86" s="32" t="str">
        <f t="shared" si="163"/>
        <v/>
      </c>
      <c r="BB86" s="54" t="str">
        <f t="shared" si="164"/>
        <v/>
      </c>
      <c r="BC86" s="45" t="str">
        <f t="shared" si="165"/>
        <v/>
      </c>
      <c r="BD86" s="21"/>
      <c r="BE86" s="36" t="str">
        <f t="shared" si="108"/>
        <v/>
      </c>
      <c r="BF86" s="32" t="str">
        <f t="shared" si="109"/>
        <v/>
      </c>
      <c r="BG86" s="33" t="str">
        <f t="shared" si="166"/>
        <v/>
      </c>
      <c r="BH86" s="35" t="str">
        <f t="shared" si="167"/>
        <v/>
      </c>
      <c r="BI86" s="53" t="str">
        <f t="shared" si="168"/>
        <v/>
      </c>
      <c r="BJ86" s="32" t="str">
        <f t="shared" si="169"/>
        <v/>
      </c>
      <c r="BK86" s="54" t="str">
        <f t="shared" si="170"/>
        <v/>
      </c>
      <c r="BL86" s="45" t="str">
        <f t="shared" si="171"/>
        <v/>
      </c>
      <c r="BM86" s="21"/>
      <c r="BN86" s="36" t="str">
        <f t="shared" si="110"/>
        <v/>
      </c>
      <c r="BO86" s="32" t="str">
        <f t="shared" si="111"/>
        <v/>
      </c>
      <c r="BP86" s="33" t="str">
        <f t="shared" si="172"/>
        <v/>
      </c>
      <c r="BQ86" s="35" t="str">
        <f t="shared" si="173"/>
        <v/>
      </c>
      <c r="BR86" s="53" t="str">
        <f t="shared" si="174"/>
        <v/>
      </c>
      <c r="BS86" s="32" t="str">
        <f t="shared" si="175"/>
        <v/>
      </c>
      <c r="BT86" s="54" t="str">
        <f t="shared" si="176"/>
        <v/>
      </c>
      <c r="BU86" s="45" t="str">
        <f t="shared" si="177"/>
        <v/>
      </c>
      <c r="BV86" s="5">
        <v>87</v>
      </c>
      <c r="BX86" s="80">
        <v>87</v>
      </c>
      <c r="BY86" s="104">
        <f t="shared" si="112"/>
        <v>608.99999999999989</v>
      </c>
      <c r="BZ86" s="104">
        <f t="shared" si="113"/>
        <v>25.358760762381717</v>
      </c>
      <c r="CA86" s="104">
        <f t="shared" si="114"/>
        <v>38.677167554743519</v>
      </c>
      <c r="CB86" s="105">
        <f t="shared" si="115"/>
        <v>776.42351572623329</v>
      </c>
      <c r="CC86" s="106">
        <f t="shared" si="116"/>
        <v>0.89</v>
      </c>
      <c r="CD86" s="87">
        <f t="shared" si="117"/>
        <v>10.623053762138044</v>
      </c>
      <c r="CE86" s="23">
        <f t="shared" si="118"/>
        <v>73.08854243904031</v>
      </c>
      <c r="CF86" s="24">
        <f t="shared" si="119"/>
        <v>39.090485426895768</v>
      </c>
      <c r="CG86" s="88">
        <f t="shared" si="120"/>
        <v>38.677167554743519</v>
      </c>
      <c r="CH86" s="22"/>
      <c r="CI86" s="80">
        <v>87</v>
      </c>
      <c r="CJ86" s="104">
        <f t="shared" si="121"/>
        <v>608.99999999999989</v>
      </c>
      <c r="CK86" s="104">
        <f t="shared" si="122"/>
        <v>25.358760762381717</v>
      </c>
      <c r="CL86" s="104">
        <f t="shared" si="123"/>
        <v>38.677167554743519</v>
      </c>
      <c r="CM86" s="104">
        <f t="shared" si="124"/>
        <v>776.42351572623329</v>
      </c>
      <c r="CN86" s="114">
        <f t="shared" si="125"/>
        <v>0.89</v>
      </c>
      <c r="CO86" s="104">
        <f t="shared" si="126"/>
        <v>1012.5008259783639</v>
      </c>
      <c r="CP86" s="114">
        <f t="shared" si="127"/>
        <v>25.788474412920518</v>
      </c>
    </row>
    <row r="87" spans="1:94" ht="15" customHeight="1">
      <c r="A87" s="5">
        <v>88</v>
      </c>
      <c r="B87" s="34">
        <f t="shared" si="97"/>
        <v>1450</v>
      </c>
      <c r="C87" s="32">
        <f t="shared" si="128"/>
        <v>26.4</v>
      </c>
      <c r="D87" s="120">
        <f t="shared" si="129"/>
        <v>1010.7977323242266</v>
      </c>
      <c r="E87" s="33">
        <f t="shared" si="130"/>
        <v>1.04</v>
      </c>
      <c r="F87" s="35">
        <f t="shared" si="131"/>
        <v>918.16818425831491</v>
      </c>
      <c r="G87" s="53">
        <f t="shared" si="132"/>
        <v>11.886430601712192</v>
      </c>
      <c r="H87" s="32">
        <f t="shared" si="133"/>
        <v>77.245071714468807</v>
      </c>
      <c r="I87" s="54">
        <f t="shared" si="134"/>
        <v>26.043925751906045</v>
      </c>
      <c r="J87" s="45">
        <f t="shared" si="135"/>
        <v>25.819441731797021</v>
      </c>
      <c r="K87" s="21"/>
      <c r="L87" s="36">
        <f t="shared" si="98"/>
        <v>1014.9999999999999</v>
      </c>
      <c r="M87" s="32">
        <f t="shared" si="99"/>
        <v>26.4</v>
      </c>
      <c r="N87" s="33">
        <f t="shared" si="136"/>
        <v>0.99</v>
      </c>
      <c r="O87" s="35">
        <f t="shared" si="137"/>
        <v>870.92234711317019</v>
      </c>
      <c r="P87" s="53">
        <f t="shared" si="138"/>
        <v>12.943619735871172</v>
      </c>
      <c r="Q87" s="32">
        <f t="shared" si="139"/>
        <v>67.285841587229896</v>
      </c>
      <c r="R87" s="54">
        <f t="shared" si="140"/>
        <v>29.052524933663708</v>
      </c>
      <c r="S87" s="45">
        <f t="shared" si="141"/>
        <v>28.516901624978647</v>
      </c>
      <c r="T87" s="21"/>
      <c r="U87" s="36">
        <f t="shared" si="100"/>
        <v>761.24999999999989</v>
      </c>
      <c r="V87" s="32">
        <f t="shared" si="101"/>
        <v>26.4</v>
      </c>
      <c r="W87" s="33">
        <f t="shared" si="142"/>
        <v>0.94</v>
      </c>
      <c r="X87" s="35">
        <f t="shared" si="143"/>
        <v>823.82117137963269</v>
      </c>
      <c r="Y87" s="53">
        <f t="shared" si="144"/>
        <v>12.766203322731045</v>
      </c>
      <c r="Z87" s="32">
        <f t="shared" si="145"/>
        <v>64.531415531567333</v>
      </c>
      <c r="AA87" s="54">
        <f t="shared" si="146"/>
        <v>32.853148923467977</v>
      </c>
      <c r="AB87" s="45">
        <f t="shared" si="147"/>
        <v>32.318469946806907</v>
      </c>
      <c r="AC87" s="21"/>
      <c r="AD87" s="36">
        <f t="shared" si="102"/>
        <v>608.99999999999989</v>
      </c>
      <c r="AE87" s="32">
        <f t="shared" si="103"/>
        <v>26.4</v>
      </c>
      <c r="AF87" s="33">
        <f t="shared" si="148"/>
        <v>0.89</v>
      </c>
      <c r="AG87" s="35">
        <f t="shared" si="149"/>
        <v>781.55325035094666</v>
      </c>
      <c r="AH87" s="53">
        <f t="shared" si="150"/>
        <v>12.64512844287507</v>
      </c>
      <c r="AI87" s="32">
        <f t="shared" si="151"/>
        <v>61.806667593899753</v>
      </c>
      <c r="AJ87" s="54">
        <f t="shared" si="152"/>
        <v>35.947117998913683</v>
      </c>
      <c r="AK87" s="45">
        <f t="shared" si="153"/>
        <v>35.408879474811052</v>
      </c>
      <c r="AL87" s="21"/>
      <c r="AM87" s="36">
        <f t="shared" si="104"/>
        <v>608.99999999999989</v>
      </c>
      <c r="AN87" s="32">
        <f t="shared" si="105"/>
        <v>26.4</v>
      </c>
      <c r="AO87" s="33">
        <f t="shared" si="154"/>
        <v>0.89</v>
      </c>
      <c r="AP87" s="35">
        <f t="shared" si="155"/>
        <v>781.55325035094666</v>
      </c>
      <c r="AQ87" s="53">
        <f t="shared" si="156"/>
        <v>12.64512844287507</v>
      </c>
      <c r="AR87" s="32">
        <f t="shared" si="157"/>
        <v>61.806667593899753</v>
      </c>
      <c r="AS87" s="54">
        <f t="shared" si="158"/>
        <v>35.947117998913683</v>
      </c>
      <c r="AT87" s="45">
        <f t="shared" si="159"/>
        <v>35.408879474811052</v>
      </c>
      <c r="AU87" s="21"/>
      <c r="AV87" s="36" t="str">
        <f t="shared" si="106"/>
        <v/>
      </c>
      <c r="AW87" s="32" t="str">
        <f t="shared" si="107"/>
        <v/>
      </c>
      <c r="AX87" s="33" t="str">
        <f t="shared" si="160"/>
        <v/>
      </c>
      <c r="AY87" s="35" t="str">
        <f t="shared" si="161"/>
        <v/>
      </c>
      <c r="AZ87" s="53" t="str">
        <f t="shared" si="162"/>
        <v/>
      </c>
      <c r="BA87" s="32" t="str">
        <f t="shared" si="163"/>
        <v/>
      </c>
      <c r="BB87" s="54" t="str">
        <f t="shared" si="164"/>
        <v/>
      </c>
      <c r="BC87" s="45" t="str">
        <f t="shared" si="165"/>
        <v/>
      </c>
      <c r="BD87" s="21"/>
      <c r="BE87" s="36" t="str">
        <f t="shared" si="108"/>
        <v/>
      </c>
      <c r="BF87" s="32" t="str">
        <f t="shared" si="109"/>
        <v/>
      </c>
      <c r="BG87" s="33" t="str">
        <f t="shared" si="166"/>
        <v/>
      </c>
      <c r="BH87" s="35" t="str">
        <f t="shared" si="167"/>
        <v/>
      </c>
      <c r="BI87" s="53" t="str">
        <f t="shared" si="168"/>
        <v/>
      </c>
      <c r="BJ87" s="32" t="str">
        <f t="shared" si="169"/>
        <v/>
      </c>
      <c r="BK87" s="54" t="str">
        <f t="shared" si="170"/>
        <v/>
      </c>
      <c r="BL87" s="45" t="str">
        <f t="shared" si="171"/>
        <v/>
      </c>
      <c r="BM87" s="21"/>
      <c r="BN87" s="36" t="str">
        <f t="shared" si="110"/>
        <v/>
      </c>
      <c r="BO87" s="32" t="str">
        <f t="shared" si="111"/>
        <v/>
      </c>
      <c r="BP87" s="33" t="str">
        <f t="shared" si="172"/>
        <v/>
      </c>
      <c r="BQ87" s="35" t="str">
        <f t="shared" si="173"/>
        <v/>
      </c>
      <c r="BR87" s="53" t="str">
        <f t="shared" si="174"/>
        <v/>
      </c>
      <c r="BS87" s="32" t="str">
        <f t="shared" si="175"/>
        <v/>
      </c>
      <c r="BT87" s="54" t="str">
        <f t="shared" si="176"/>
        <v/>
      </c>
      <c r="BU87" s="45" t="str">
        <f t="shared" si="177"/>
        <v/>
      </c>
      <c r="BV87" s="5">
        <v>88</v>
      </c>
      <c r="BX87" s="80">
        <v>88</v>
      </c>
      <c r="BY87" s="104">
        <f t="shared" si="112"/>
        <v>608.99999999999989</v>
      </c>
      <c r="BZ87" s="104">
        <f t="shared" si="113"/>
        <v>25.450815708246285</v>
      </c>
      <c r="CA87" s="104">
        <f t="shared" si="114"/>
        <v>38.748406251862733</v>
      </c>
      <c r="CB87" s="105">
        <f t="shared" si="115"/>
        <v>781.55325035094666</v>
      </c>
      <c r="CC87" s="106">
        <f t="shared" si="116"/>
        <v>0.89</v>
      </c>
      <c r="CD87" s="87">
        <f t="shared" si="117"/>
        <v>10.653062649906035</v>
      </c>
      <c r="CE87" s="23">
        <f t="shared" si="118"/>
        <v>73.364184182080294</v>
      </c>
      <c r="CF87" s="24">
        <f t="shared" si="119"/>
        <v>39.164127815109104</v>
      </c>
      <c r="CG87" s="88">
        <f t="shared" si="120"/>
        <v>38.748406251862733</v>
      </c>
      <c r="CH87" s="22"/>
      <c r="CI87" s="80">
        <v>88</v>
      </c>
      <c r="CJ87" s="104">
        <f t="shared" si="121"/>
        <v>608.99999999999989</v>
      </c>
      <c r="CK87" s="104">
        <f t="shared" si="122"/>
        <v>25.450815708246285</v>
      </c>
      <c r="CL87" s="104">
        <f t="shared" si="123"/>
        <v>38.748406251862733</v>
      </c>
      <c r="CM87" s="104">
        <f t="shared" si="124"/>
        <v>781.55325035094666</v>
      </c>
      <c r="CN87" s="114">
        <f t="shared" si="125"/>
        <v>0.89</v>
      </c>
      <c r="CO87" s="104">
        <f t="shared" si="126"/>
        <v>1010.7977323242266</v>
      </c>
      <c r="CP87" s="114">
        <f t="shared" si="127"/>
        <v>25.819441731797021</v>
      </c>
    </row>
    <row r="88" spans="1:94" ht="15" customHeight="1">
      <c r="A88" s="5">
        <v>89</v>
      </c>
      <c r="B88" s="34">
        <f t="shared" si="97"/>
        <v>1450</v>
      </c>
      <c r="C88" s="32">
        <f t="shared" si="128"/>
        <v>26.6</v>
      </c>
      <c r="D88" s="120">
        <f t="shared" si="129"/>
        <v>1007.4058433317437</v>
      </c>
      <c r="E88" s="33">
        <f t="shared" si="130"/>
        <v>1.04</v>
      </c>
      <c r="F88" s="35">
        <f t="shared" si="131"/>
        <v>928.37435508681074</v>
      </c>
      <c r="G88" s="53">
        <f t="shared" si="132"/>
        <v>11.958627954755467</v>
      </c>
      <c r="H88" s="32">
        <f t="shared" si="133"/>
        <v>77.632179761695269</v>
      </c>
      <c r="I88" s="54">
        <f t="shared" si="134"/>
        <v>26.109102814334921</v>
      </c>
      <c r="J88" s="45">
        <f t="shared" si="135"/>
        <v>25.88079247961354</v>
      </c>
      <c r="K88" s="21"/>
      <c r="L88" s="36">
        <f t="shared" si="98"/>
        <v>1014.9999999999999</v>
      </c>
      <c r="M88" s="32">
        <f t="shared" si="99"/>
        <v>26.6</v>
      </c>
      <c r="N88" s="33">
        <f t="shared" si="136"/>
        <v>0.99</v>
      </c>
      <c r="O88" s="35">
        <f t="shared" si="137"/>
        <v>881.21432444082848</v>
      </c>
      <c r="P88" s="53">
        <f t="shared" si="138"/>
        <v>13.038599764173227</v>
      </c>
      <c r="Q88" s="32">
        <f t="shared" si="139"/>
        <v>67.58504290178324</v>
      </c>
      <c r="R88" s="54">
        <f t="shared" si="140"/>
        <v>29.117047510281491</v>
      </c>
      <c r="S88" s="45">
        <f t="shared" si="141"/>
        <v>28.579022723372475</v>
      </c>
      <c r="T88" s="21"/>
      <c r="U88" s="36">
        <f t="shared" si="100"/>
        <v>761.24999999999989</v>
      </c>
      <c r="V88" s="32">
        <f t="shared" si="101"/>
        <v>26.6</v>
      </c>
      <c r="W88" s="33">
        <f t="shared" si="142"/>
        <v>0.94</v>
      </c>
      <c r="X88" s="35">
        <f t="shared" si="143"/>
        <v>834.13350634606036</v>
      </c>
      <c r="Y88" s="53">
        <f t="shared" si="144"/>
        <v>12.85983928729719</v>
      </c>
      <c r="Z88" s="32">
        <f t="shared" si="145"/>
        <v>64.863447179313383</v>
      </c>
      <c r="AA88" s="54">
        <f t="shared" si="146"/>
        <v>32.937559667764553</v>
      </c>
      <c r="AB88" s="45">
        <f t="shared" si="147"/>
        <v>32.400561190905094</v>
      </c>
      <c r="AC88" s="21"/>
      <c r="AD88" s="36">
        <f t="shared" si="102"/>
        <v>608.99999999999989</v>
      </c>
      <c r="AE88" s="32">
        <f t="shared" si="103"/>
        <v>26.6</v>
      </c>
      <c r="AF88" s="33">
        <f t="shared" si="148"/>
        <v>0.89</v>
      </c>
      <c r="AG88" s="35">
        <f t="shared" si="149"/>
        <v>791.82833196826368</v>
      </c>
      <c r="AH88" s="53">
        <f t="shared" si="150"/>
        <v>12.73784717350291</v>
      </c>
      <c r="AI88" s="32">
        <f t="shared" si="151"/>
        <v>62.163434776907501</v>
      </c>
      <c r="AJ88" s="54">
        <f t="shared" si="152"/>
        <v>36.050717647939045</v>
      </c>
      <c r="AK88" s="45">
        <f t="shared" si="153"/>
        <v>35.510168372261731</v>
      </c>
      <c r="AL88" s="21"/>
      <c r="AM88" s="36">
        <f t="shared" si="104"/>
        <v>608.99999999999989</v>
      </c>
      <c r="AN88" s="32">
        <f t="shared" si="105"/>
        <v>26.6</v>
      </c>
      <c r="AO88" s="33">
        <f t="shared" si="154"/>
        <v>0.89</v>
      </c>
      <c r="AP88" s="35">
        <f t="shared" si="155"/>
        <v>791.82833196826368</v>
      </c>
      <c r="AQ88" s="53">
        <f t="shared" si="156"/>
        <v>12.73784717350291</v>
      </c>
      <c r="AR88" s="32">
        <f t="shared" si="157"/>
        <v>62.163434776907501</v>
      </c>
      <c r="AS88" s="54">
        <f t="shared" si="158"/>
        <v>36.050717647939045</v>
      </c>
      <c r="AT88" s="45">
        <f t="shared" si="159"/>
        <v>35.510168372261731</v>
      </c>
      <c r="AU88" s="21"/>
      <c r="AV88" s="36" t="str">
        <f t="shared" si="106"/>
        <v/>
      </c>
      <c r="AW88" s="32" t="str">
        <f t="shared" si="107"/>
        <v/>
      </c>
      <c r="AX88" s="33" t="str">
        <f t="shared" si="160"/>
        <v/>
      </c>
      <c r="AY88" s="35" t="str">
        <f t="shared" si="161"/>
        <v/>
      </c>
      <c r="AZ88" s="53" t="str">
        <f t="shared" si="162"/>
        <v/>
      </c>
      <c r="BA88" s="32" t="str">
        <f t="shared" si="163"/>
        <v/>
      </c>
      <c r="BB88" s="54" t="str">
        <f t="shared" si="164"/>
        <v/>
      </c>
      <c r="BC88" s="45" t="str">
        <f t="shared" si="165"/>
        <v/>
      </c>
      <c r="BD88" s="21"/>
      <c r="BE88" s="36" t="str">
        <f t="shared" si="108"/>
        <v/>
      </c>
      <c r="BF88" s="32" t="str">
        <f t="shared" si="109"/>
        <v/>
      </c>
      <c r="BG88" s="33" t="str">
        <f t="shared" si="166"/>
        <v/>
      </c>
      <c r="BH88" s="35" t="str">
        <f t="shared" si="167"/>
        <v/>
      </c>
      <c r="BI88" s="53" t="str">
        <f t="shared" si="168"/>
        <v/>
      </c>
      <c r="BJ88" s="32" t="str">
        <f t="shared" si="169"/>
        <v/>
      </c>
      <c r="BK88" s="54" t="str">
        <f t="shared" si="170"/>
        <v/>
      </c>
      <c r="BL88" s="45" t="str">
        <f t="shared" si="171"/>
        <v/>
      </c>
      <c r="BM88" s="21"/>
      <c r="BN88" s="36" t="str">
        <f t="shared" si="110"/>
        <v/>
      </c>
      <c r="BO88" s="32" t="str">
        <f t="shared" si="111"/>
        <v/>
      </c>
      <c r="BP88" s="33" t="str">
        <f t="shared" si="172"/>
        <v/>
      </c>
      <c r="BQ88" s="35" t="str">
        <f t="shared" si="173"/>
        <v/>
      </c>
      <c r="BR88" s="53" t="str">
        <f t="shared" si="174"/>
        <v/>
      </c>
      <c r="BS88" s="32" t="str">
        <f t="shared" si="175"/>
        <v/>
      </c>
      <c r="BT88" s="54" t="str">
        <f t="shared" si="176"/>
        <v/>
      </c>
      <c r="BU88" s="45" t="str">
        <f t="shared" si="177"/>
        <v/>
      </c>
      <c r="BV88" s="5">
        <v>89</v>
      </c>
      <c r="BX88" s="80">
        <v>89</v>
      </c>
      <c r="BY88" s="104">
        <f t="shared" si="112"/>
        <v>608.99999999999989</v>
      </c>
      <c r="BZ88" s="104">
        <f t="shared" si="113"/>
        <v>25.634925599975428</v>
      </c>
      <c r="CA88" s="104">
        <f t="shared" si="114"/>
        <v>38.889654688819014</v>
      </c>
      <c r="CB88" s="105">
        <f t="shared" si="115"/>
        <v>791.82833196826368</v>
      </c>
      <c r="CC88" s="106">
        <f t="shared" si="116"/>
        <v>0.89</v>
      </c>
      <c r="CD88" s="87">
        <f t="shared" si="117"/>
        <v>10.713080425442021</v>
      </c>
      <c r="CE88" s="23">
        <f t="shared" si="118"/>
        <v>73.912292312095929</v>
      </c>
      <c r="CF88" s="24">
        <f t="shared" si="119"/>
        <v>39.310154329326785</v>
      </c>
      <c r="CG88" s="88">
        <f t="shared" si="120"/>
        <v>38.889654688819014</v>
      </c>
      <c r="CH88" s="22"/>
      <c r="CI88" s="80">
        <v>89</v>
      </c>
      <c r="CJ88" s="104">
        <f t="shared" si="121"/>
        <v>608.99999999999989</v>
      </c>
      <c r="CK88" s="104">
        <f t="shared" si="122"/>
        <v>25.634925599975428</v>
      </c>
      <c r="CL88" s="104">
        <f t="shared" si="123"/>
        <v>38.889654688819014</v>
      </c>
      <c r="CM88" s="104">
        <f t="shared" si="124"/>
        <v>791.82833196826368</v>
      </c>
      <c r="CN88" s="114">
        <f t="shared" si="125"/>
        <v>0.89</v>
      </c>
      <c r="CO88" s="104">
        <f t="shared" si="126"/>
        <v>1007.4058433317437</v>
      </c>
      <c r="CP88" s="114">
        <f t="shared" si="127"/>
        <v>25.88079247961354</v>
      </c>
    </row>
    <row r="89" spans="1:94" ht="15" customHeight="1" thickBot="1">
      <c r="A89" s="6">
        <v>90</v>
      </c>
      <c r="B89" s="37">
        <f t="shared" si="97"/>
        <v>1450</v>
      </c>
      <c r="C89" s="38">
        <f t="shared" si="128"/>
        <v>26.7</v>
      </c>
      <c r="D89" s="119">
        <f t="shared" si="129"/>
        <v>1005.7170193448238</v>
      </c>
      <c r="E89" s="39">
        <f t="shared" si="130"/>
        <v>1.05</v>
      </c>
      <c r="F89" s="40">
        <f t="shared" si="131"/>
        <v>933.4816866267206</v>
      </c>
      <c r="G89" s="51">
        <f t="shared" si="132"/>
        <v>11.994726631277103</v>
      </c>
      <c r="H89" s="38">
        <f t="shared" si="133"/>
        <v>77.824340255708762</v>
      </c>
      <c r="I89" s="52">
        <f t="shared" si="134"/>
        <v>26.141396363581709</v>
      </c>
      <c r="J89" s="44">
        <f t="shared" si="135"/>
        <v>25.91117974168418</v>
      </c>
      <c r="K89" s="21"/>
      <c r="L89" s="41">
        <f t="shared" si="98"/>
        <v>1014.9999999999999</v>
      </c>
      <c r="M89" s="38">
        <f t="shared" si="99"/>
        <v>26.7</v>
      </c>
      <c r="N89" s="39">
        <f t="shared" si="136"/>
        <v>0.99</v>
      </c>
      <c r="O89" s="40">
        <f t="shared" si="137"/>
        <v>886.36531678031099</v>
      </c>
      <c r="P89" s="51">
        <f t="shared" si="138"/>
        <v>13.086089778324252</v>
      </c>
      <c r="Q89" s="38">
        <f t="shared" si="139"/>
        <v>67.733397202308893</v>
      </c>
      <c r="R89" s="52">
        <f t="shared" si="140"/>
        <v>29.148987057446941</v>
      </c>
      <c r="S89" s="44">
        <f t="shared" si="141"/>
        <v>28.609764235016776</v>
      </c>
      <c r="T89" s="21"/>
      <c r="U89" s="41">
        <f t="shared" si="100"/>
        <v>761.24999999999989</v>
      </c>
      <c r="V89" s="38">
        <f t="shared" si="101"/>
        <v>26.7</v>
      </c>
      <c r="W89" s="39">
        <f t="shared" si="142"/>
        <v>0.94</v>
      </c>
      <c r="X89" s="40">
        <f t="shared" si="143"/>
        <v>839.29592104613801</v>
      </c>
      <c r="Y89" s="51">
        <f t="shared" si="144"/>
        <v>12.906657269580261</v>
      </c>
      <c r="Z89" s="38">
        <f t="shared" si="145"/>
        <v>65.028140401951873</v>
      </c>
      <c r="AA89" s="52">
        <f t="shared" si="146"/>
        <v>32.97934864202081</v>
      </c>
      <c r="AB89" s="44">
        <f t="shared" si="147"/>
        <v>32.441193914053642</v>
      </c>
      <c r="AC89" s="21"/>
      <c r="AD89" s="41">
        <f t="shared" si="102"/>
        <v>608.99999999999989</v>
      </c>
      <c r="AE89" s="38">
        <f t="shared" si="103"/>
        <v>26.7</v>
      </c>
      <c r="AF89" s="39">
        <f t="shared" si="148"/>
        <v>0.89</v>
      </c>
      <c r="AG89" s="40">
        <f t="shared" si="149"/>
        <v>796.97356971705676</v>
      </c>
      <c r="AH89" s="51">
        <f t="shared" si="150"/>
        <v>12.78420653881683</v>
      </c>
      <c r="AI89" s="38">
        <f t="shared" si="151"/>
        <v>62.340479817593447</v>
      </c>
      <c r="AJ89" s="52">
        <f t="shared" si="152"/>
        <v>36.102018406592663</v>
      </c>
      <c r="AK89" s="44">
        <f t="shared" si="153"/>
        <v>35.560317948778419</v>
      </c>
      <c r="AL89" s="21"/>
      <c r="AM89" s="41">
        <f t="shared" si="104"/>
        <v>608.99999999999989</v>
      </c>
      <c r="AN89" s="38">
        <f t="shared" si="105"/>
        <v>26.7</v>
      </c>
      <c r="AO89" s="39">
        <f t="shared" si="154"/>
        <v>0.89</v>
      </c>
      <c r="AP89" s="40">
        <f t="shared" si="155"/>
        <v>796.97356971705676</v>
      </c>
      <c r="AQ89" s="51">
        <f t="shared" si="156"/>
        <v>12.78420653881683</v>
      </c>
      <c r="AR89" s="38">
        <f t="shared" si="157"/>
        <v>62.340479817593447</v>
      </c>
      <c r="AS89" s="52">
        <f t="shared" si="158"/>
        <v>36.102018406592663</v>
      </c>
      <c r="AT89" s="44">
        <f t="shared" si="159"/>
        <v>35.560317948778419</v>
      </c>
      <c r="AU89" s="21"/>
      <c r="AV89" s="41" t="str">
        <f t="shared" si="106"/>
        <v/>
      </c>
      <c r="AW89" s="38" t="str">
        <f t="shared" si="107"/>
        <v/>
      </c>
      <c r="AX89" s="39" t="str">
        <f t="shared" si="160"/>
        <v/>
      </c>
      <c r="AY89" s="40" t="str">
        <f t="shared" si="161"/>
        <v/>
      </c>
      <c r="AZ89" s="51" t="str">
        <f t="shared" si="162"/>
        <v/>
      </c>
      <c r="BA89" s="38" t="str">
        <f t="shared" si="163"/>
        <v/>
      </c>
      <c r="BB89" s="52" t="str">
        <f t="shared" si="164"/>
        <v/>
      </c>
      <c r="BC89" s="44" t="str">
        <f t="shared" si="165"/>
        <v/>
      </c>
      <c r="BD89" s="21"/>
      <c r="BE89" s="41" t="str">
        <f t="shared" si="108"/>
        <v/>
      </c>
      <c r="BF89" s="38" t="str">
        <f t="shared" si="109"/>
        <v/>
      </c>
      <c r="BG89" s="39" t="str">
        <f t="shared" si="166"/>
        <v/>
      </c>
      <c r="BH89" s="40" t="str">
        <f t="shared" si="167"/>
        <v/>
      </c>
      <c r="BI89" s="51" t="str">
        <f t="shared" si="168"/>
        <v/>
      </c>
      <c r="BJ89" s="38" t="str">
        <f t="shared" si="169"/>
        <v/>
      </c>
      <c r="BK89" s="52" t="str">
        <f t="shared" si="170"/>
        <v/>
      </c>
      <c r="BL89" s="44" t="str">
        <f t="shared" si="171"/>
        <v/>
      </c>
      <c r="BM89" s="21"/>
      <c r="BN89" s="41" t="str">
        <f t="shared" si="110"/>
        <v/>
      </c>
      <c r="BO89" s="38" t="str">
        <f t="shared" si="111"/>
        <v/>
      </c>
      <c r="BP89" s="39" t="str">
        <f t="shared" si="172"/>
        <v/>
      </c>
      <c r="BQ89" s="40" t="str">
        <f t="shared" si="173"/>
        <v/>
      </c>
      <c r="BR89" s="51" t="str">
        <f t="shared" si="174"/>
        <v/>
      </c>
      <c r="BS89" s="38" t="str">
        <f t="shared" si="175"/>
        <v/>
      </c>
      <c r="BT89" s="52" t="str">
        <f t="shared" si="176"/>
        <v/>
      </c>
      <c r="BU89" s="44" t="str">
        <f t="shared" si="177"/>
        <v/>
      </c>
      <c r="BV89" s="6">
        <v>90</v>
      </c>
      <c r="BX89" s="81">
        <v>90</v>
      </c>
      <c r="BY89" s="107">
        <f t="shared" si="112"/>
        <v>608.99999999999989</v>
      </c>
      <c r="BZ89" s="107">
        <f t="shared" si="113"/>
        <v>25.726980545839996</v>
      </c>
      <c r="CA89" s="107">
        <f t="shared" si="114"/>
        <v>38.959670948268439</v>
      </c>
      <c r="CB89" s="108">
        <f t="shared" si="115"/>
        <v>796.97356971705676</v>
      </c>
      <c r="CC89" s="109">
        <f t="shared" si="116"/>
        <v>0.89</v>
      </c>
      <c r="CD89" s="89">
        <f t="shared" si="117"/>
        <v>10.743089313210012</v>
      </c>
      <c r="CE89" s="90">
        <f t="shared" si="118"/>
        <v>74.184766269891767</v>
      </c>
      <c r="CF89" s="91">
        <f t="shared" si="119"/>
        <v>39.38254513040598</v>
      </c>
      <c r="CG89" s="92">
        <f t="shared" si="120"/>
        <v>38.959670948268439</v>
      </c>
      <c r="CH89" s="22"/>
      <c r="CI89" s="81">
        <v>90</v>
      </c>
      <c r="CJ89" s="107">
        <f t="shared" si="121"/>
        <v>608.99999999999989</v>
      </c>
      <c r="CK89" s="107">
        <f t="shared" si="122"/>
        <v>25.726980545839996</v>
      </c>
      <c r="CL89" s="107">
        <f t="shared" si="123"/>
        <v>38.959670948268439</v>
      </c>
      <c r="CM89" s="107">
        <f t="shared" si="124"/>
        <v>796.97356971705676</v>
      </c>
      <c r="CN89" s="115">
        <f t="shared" si="125"/>
        <v>0.89</v>
      </c>
      <c r="CO89" s="107">
        <f t="shared" si="126"/>
        <v>1005.7170193448238</v>
      </c>
      <c r="CP89" s="115">
        <f t="shared" si="127"/>
        <v>25.91117974168418</v>
      </c>
    </row>
    <row r="90" spans="1:94" ht="15" customHeight="1">
      <c r="A90" s="15">
        <v>91</v>
      </c>
      <c r="B90" s="30">
        <f t="shared" si="97"/>
        <v>1450</v>
      </c>
      <c r="C90" s="27">
        <f t="shared" si="128"/>
        <v>26.9</v>
      </c>
      <c r="D90" s="118">
        <f t="shared" si="129"/>
        <v>1002.3535403228544</v>
      </c>
      <c r="E90" s="28">
        <f t="shared" si="130"/>
        <v>1.05</v>
      </c>
      <c r="F90" s="29">
        <f t="shared" si="131"/>
        <v>943.70477046241786</v>
      </c>
      <c r="G90" s="49">
        <f t="shared" si="132"/>
        <v>12.066923984320377</v>
      </c>
      <c r="H90" s="27">
        <f t="shared" si="133"/>
        <v>78.205909947610266</v>
      </c>
      <c r="I90" s="50">
        <f t="shared" si="134"/>
        <v>26.205403125059117</v>
      </c>
      <c r="J90" s="43">
        <f t="shared" si="135"/>
        <v>25.97138744485839</v>
      </c>
      <c r="K90" s="21"/>
      <c r="L90" s="31">
        <f t="shared" si="98"/>
        <v>1014.9999999999999</v>
      </c>
      <c r="M90" s="27">
        <f t="shared" si="99"/>
        <v>26.9</v>
      </c>
      <c r="N90" s="28">
        <f t="shared" si="136"/>
        <v>1</v>
      </c>
      <c r="O90" s="29">
        <f t="shared" si="137"/>
        <v>896.67717793110035</v>
      </c>
      <c r="P90" s="49">
        <f t="shared" si="138"/>
        <v>13.181069806626308</v>
      </c>
      <c r="Q90" s="27">
        <f t="shared" si="139"/>
        <v>68.027648065434576</v>
      </c>
      <c r="R90" s="50">
        <f t="shared" si="140"/>
        <v>29.212233696843398</v>
      </c>
      <c r="S90" s="43">
        <f t="shared" si="141"/>
        <v>28.670620117889751</v>
      </c>
      <c r="T90" s="21"/>
      <c r="U90" s="31">
        <f t="shared" si="100"/>
        <v>761.24999999999989</v>
      </c>
      <c r="V90" s="27">
        <f t="shared" si="101"/>
        <v>26.9</v>
      </c>
      <c r="W90" s="28">
        <f t="shared" si="142"/>
        <v>0.94</v>
      </c>
      <c r="X90" s="29">
        <f t="shared" si="143"/>
        <v>849.63304361775727</v>
      </c>
      <c r="Y90" s="49">
        <f t="shared" si="144"/>
        <v>13.000293234146405</v>
      </c>
      <c r="Z90" s="27">
        <f t="shared" si="145"/>
        <v>65.35491379426135</v>
      </c>
      <c r="AA90" s="50">
        <f t="shared" si="146"/>
        <v>33.062107189813055</v>
      </c>
      <c r="AB90" s="43">
        <f t="shared" si="147"/>
        <v>32.521646845054718</v>
      </c>
      <c r="AC90" s="21"/>
      <c r="AD90" s="31">
        <f t="shared" si="102"/>
        <v>608.99999999999989</v>
      </c>
      <c r="AE90" s="27">
        <f t="shared" si="103"/>
        <v>26.9</v>
      </c>
      <c r="AF90" s="28">
        <f t="shared" si="148"/>
        <v>0.9</v>
      </c>
      <c r="AG90" s="29">
        <f t="shared" si="149"/>
        <v>807.27917229747584</v>
      </c>
      <c r="AH90" s="49">
        <f t="shared" si="150"/>
        <v>12.876925269444673</v>
      </c>
      <c r="AI90" s="27">
        <f t="shared" si="151"/>
        <v>62.691920268656681</v>
      </c>
      <c r="AJ90" s="50">
        <f t="shared" si="152"/>
        <v>36.203636796114623</v>
      </c>
      <c r="AK90" s="43">
        <f t="shared" si="153"/>
        <v>35.659642235249308</v>
      </c>
      <c r="AL90" s="21"/>
      <c r="AM90" s="31">
        <f t="shared" si="104"/>
        <v>608.99999999999989</v>
      </c>
      <c r="AN90" s="27">
        <f t="shared" si="105"/>
        <v>26.9</v>
      </c>
      <c r="AO90" s="28">
        <f t="shared" si="154"/>
        <v>0.9</v>
      </c>
      <c r="AP90" s="29">
        <f t="shared" si="155"/>
        <v>807.27917229747584</v>
      </c>
      <c r="AQ90" s="49">
        <f t="shared" si="156"/>
        <v>12.876925269444673</v>
      </c>
      <c r="AR90" s="27">
        <f t="shared" si="157"/>
        <v>62.691920268656681</v>
      </c>
      <c r="AS90" s="50">
        <f t="shared" si="158"/>
        <v>36.203636796114623</v>
      </c>
      <c r="AT90" s="43">
        <f t="shared" si="159"/>
        <v>35.659642235249308</v>
      </c>
      <c r="AU90" s="21"/>
      <c r="AV90" s="31" t="str">
        <f t="shared" si="106"/>
        <v/>
      </c>
      <c r="AW90" s="27" t="str">
        <f t="shared" si="107"/>
        <v/>
      </c>
      <c r="AX90" s="28" t="str">
        <f t="shared" si="160"/>
        <v/>
      </c>
      <c r="AY90" s="29" t="str">
        <f t="shared" si="161"/>
        <v/>
      </c>
      <c r="AZ90" s="49" t="str">
        <f t="shared" si="162"/>
        <v/>
      </c>
      <c r="BA90" s="27" t="str">
        <f t="shared" si="163"/>
        <v/>
      </c>
      <c r="BB90" s="50" t="str">
        <f t="shared" si="164"/>
        <v/>
      </c>
      <c r="BC90" s="43" t="str">
        <f t="shared" si="165"/>
        <v/>
      </c>
      <c r="BD90" s="21"/>
      <c r="BE90" s="31" t="str">
        <f t="shared" si="108"/>
        <v/>
      </c>
      <c r="BF90" s="27" t="str">
        <f t="shared" si="109"/>
        <v/>
      </c>
      <c r="BG90" s="28" t="str">
        <f t="shared" si="166"/>
        <v/>
      </c>
      <c r="BH90" s="29" t="str">
        <f t="shared" si="167"/>
        <v/>
      </c>
      <c r="BI90" s="49" t="str">
        <f t="shared" si="168"/>
        <v/>
      </c>
      <c r="BJ90" s="27" t="str">
        <f t="shared" si="169"/>
        <v/>
      </c>
      <c r="BK90" s="50" t="str">
        <f t="shared" si="170"/>
        <v/>
      </c>
      <c r="BL90" s="43" t="str">
        <f t="shared" si="171"/>
        <v/>
      </c>
      <c r="BM90" s="21"/>
      <c r="BN90" s="31" t="str">
        <f t="shared" si="110"/>
        <v/>
      </c>
      <c r="BO90" s="27" t="str">
        <f t="shared" si="111"/>
        <v/>
      </c>
      <c r="BP90" s="28" t="str">
        <f t="shared" si="172"/>
        <v/>
      </c>
      <c r="BQ90" s="29" t="str">
        <f t="shared" si="173"/>
        <v/>
      </c>
      <c r="BR90" s="49" t="str">
        <f t="shared" si="174"/>
        <v/>
      </c>
      <c r="BS90" s="27" t="str">
        <f t="shared" si="175"/>
        <v/>
      </c>
      <c r="BT90" s="50" t="str">
        <f t="shared" si="176"/>
        <v/>
      </c>
      <c r="BU90" s="43" t="str">
        <f t="shared" si="177"/>
        <v/>
      </c>
      <c r="BV90" s="15">
        <v>91</v>
      </c>
      <c r="BX90" s="79">
        <v>91</v>
      </c>
      <c r="BY90" s="101">
        <f t="shared" si="112"/>
        <v>608.99999999999989</v>
      </c>
      <c r="BZ90" s="101">
        <f t="shared" si="113"/>
        <v>25.911090437569133</v>
      </c>
      <c r="CA90" s="101">
        <f t="shared" si="114"/>
        <v>39.098503642216698</v>
      </c>
      <c r="CB90" s="102">
        <f t="shared" si="115"/>
        <v>807.27917229747584</v>
      </c>
      <c r="CC90" s="103">
        <f t="shared" si="116"/>
        <v>0.9</v>
      </c>
      <c r="CD90" s="93">
        <f t="shared" si="117"/>
        <v>10.803107088745996</v>
      </c>
      <c r="CE90" s="94">
        <f t="shared" si="118"/>
        <v>74.726573166940923</v>
      </c>
      <c r="CF90" s="95">
        <f t="shared" si="119"/>
        <v>39.526098297357819</v>
      </c>
      <c r="CG90" s="96">
        <f t="shared" si="120"/>
        <v>39.098503642216698</v>
      </c>
      <c r="CH90" s="22"/>
      <c r="CI90" s="79">
        <v>91</v>
      </c>
      <c r="CJ90" s="101">
        <f t="shared" si="121"/>
        <v>608.99999999999989</v>
      </c>
      <c r="CK90" s="101">
        <f t="shared" si="122"/>
        <v>25.911090437569133</v>
      </c>
      <c r="CL90" s="101">
        <f t="shared" si="123"/>
        <v>39.098503642216698</v>
      </c>
      <c r="CM90" s="101">
        <f t="shared" si="124"/>
        <v>807.27917229747584</v>
      </c>
      <c r="CN90" s="113">
        <f t="shared" si="125"/>
        <v>0.9</v>
      </c>
      <c r="CO90" s="101">
        <f t="shared" si="126"/>
        <v>1002.3535403228544</v>
      </c>
      <c r="CP90" s="113">
        <f t="shared" si="127"/>
        <v>25.97138744485839</v>
      </c>
    </row>
    <row r="91" spans="1:94" ht="15" customHeight="1">
      <c r="A91" s="4">
        <v>92</v>
      </c>
      <c r="B91" s="34">
        <f t="shared" si="97"/>
        <v>1450</v>
      </c>
      <c r="C91" s="32">
        <f t="shared" si="128"/>
        <v>27</v>
      </c>
      <c r="D91" s="120">
        <f t="shared" si="129"/>
        <v>1000.6788562994435</v>
      </c>
      <c r="E91" s="33">
        <f t="shared" si="130"/>
        <v>1.05</v>
      </c>
      <c r="F91" s="35">
        <f t="shared" si="131"/>
        <v>948.82049501001813</v>
      </c>
      <c r="G91" s="53">
        <f t="shared" si="132"/>
        <v>12.103022660842015</v>
      </c>
      <c r="H91" s="32">
        <f t="shared" si="133"/>
        <v>78.395333264955497</v>
      </c>
      <c r="I91" s="54">
        <f t="shared" si="134"/>
        <v>26.237120115780332</v>
      </c>
      <c r="J91" s="45">
        <f t="shared" si="135"/>
        <v>26.001211576451514</v>
      </c>
      <c r="K91" s="21"/>
      <c r="L91" s="36">
        <f t="shared" si="98"/>
        <v>1014.9999999999999</v>
      </c>
      <c r="M91" s="32">
        <f t="shared" si="99"/>
        <v>27</v>
      </c>
      <c r="N91" s="33">
        <f t="shared" si="136"/>
        <v>1</v>
      </c>
      <c r="O91" s="35">
        <f t="shared" si="137"/>
        <v>901.83799587161695</v>
      </c>
      <c r="P91" s="53">
        <f t="shared" si="138"/>
        <v>13.228559820777335</v>
      </c>
      <c r="Q91" s="32">
        <f t="shared" si="139"/>
        <v>68.173558428873875</v>
      </c>
      <c r="R91" s="54">
        <f t="shared" si="140"/>
        <v>29.243545116905484</v>
      </c>
      <c r="S91" s="45">
        <f t="shared" si="141"/>
        <v>28.700738780582739</v>
      </c>
      <c r="T91" s="21"/>
      <c r="U91" s="36">
        <f t="shared" si="100"/>
        <v>761.24999999999989</v>
      </c>
      <c r="V91" s="32">
        <f t="shared" si="101"/>
        <v>27</v>
      </c>
      <c r="W91" s="33">
        <f t="shared" si="142"/>
        <v>0.94</v>
      </c>
      <c r="X91" s="35">
        <f t="shared" si="143"/>
        <v>854.80767304945448</v>
      </c>
      <c r="Y91" s="53">
        <f t="shared" si="144"/>
        <v>13.047111216429478</v>
      </c>
      <c r="Z91" s="32">
        <f t="shared" si="145"/>
        <v>65.517006705135174</v>
      </c>
      <c r="AA91" s="54">
        <f t="shared" si="146"/>
        <v>33.10308203067823</v>
      </c>
      <c r="AB91" s="45">
        <f t="shared" si="147"/>
        <v>32.561472275975071</v>
      </c>
      <c r="AC91" s="21"/>
      <c r="AD91" s="36">
        <f t="shared" si="102"/>
        <v>608.99999999999989</v>
      </c>
      <c r="AE91" s="32">
        <f t="shared" si="103"/>
        <v>27</v>
      </c>
      <c r="AF91" s="33">
        <f t="shared" si="148"/>
        <v>0.9</v>
      </c>
      <c r="AG91" s="35">
        <f t="shared" si="149"/>
        <v>812.43943288129333</v>
      </c>
      <c r="AH91" s="53">
        <f t="shared" si="150"/>
        <v>12.923284634758593</v>
      </c>
      <c r="AI91" s="32">
        <f t="shared" si="151"/>
        <v>62.866326622269717</v>
      </c>
      <c r="AJ91" s="54">
        <f t="shared" si="152"/>
        <v>36.253960338041615</v>
      </c>
      <c r="AK91" s="45">
        <f t="shared" si="153"/>
        <v>35.708822806591527</v>
      </c>
      <c r="AL91" s="21"/>
      <c r="AM91" s="36">
        <f t="shared" si="104"/>
        <v>608.99999999999989</v>
      </c>
      <c r="AN91" s="32">
        <f t="shared" si="105"/>
        <v>27</v>
      </c>
      <c r="AO91" s="33">
        <f t="shared" si="154"/>
        <v>0.9</v>
      </c>
      <c r="AP91" s="35">
        <f t="shared" si="155"/>
        <v>812.43943288129333</v>
      </c>
      <c r="AQ91" s="53">
        <f t="shared" si="156"/>
        <v>12.923284634758593</v>
      </c>
      <c r="AR91" s="32">
        <f t="shared" si="157"/>
        <v>62.866326622269717</v>
      </c>
      <c r="AS91" s="54">
        <f t="shared" si="158"/>
        <v>36.253960338041615</v>
      </c>
      <c r="AT91" s="45">
        <f t="shared" si="159"/>
        <v>35.708822806591527</v>
      </c>
      <c r="AU91" s="21"/>
      <c r="AV91" s="36" t="str">
        <f t="shared" si="106"/>
        <v/>
      </c>
      <c r="AW91" s="32" t="str">
        <f t="shared" si="107"/>
        <v/>
      </c>
      <c r="AX91" s="33" t="str">
        <f t="shared" si="160"/>
        <v/>
      </c>
      <c r="AY91" s="35" t="str">
        <f t="shared" si="161"/>
        <v/>
      </c>
      <c r="AZ91" s="53" t="str">
        <f t="shared" si="162"/>
        <v/>
      </c>
      <c r="BA91" s="32" t="str">
        <f t="shared" si="163"/>
        <v/>
      </c>
      <c r="BB91" s="54" t="str">
        <f t="shared" si="164"/>
        <v/>
      </c>
      <c r="BC91" s="45" t="str">
        <f t="shared" si="165"/>
        <v/>
      </c>
      <c r="BD91" s="21"/>
      <c r="BE91" s="36" t="str">
        <f t="shared" si="108"/>
        <v/>
      </c>
      <c r="BF91" s="32" t="str">
        <f t="shared" si="109"/>
        <v/>
      </c>
      <c r="BG91" s="33" t="str">
        <f t="shared" si="166"/>
        <v/>
      </c>
      <c r="BH91" s="35" t="str">
        <f t="shared" si="167"/>
        <v/>
      </c>
      <c r="BI91" s="53" t="str">
        <f t="shared" si="168"/>
        <v/>
      </c>
      <c r="BJ91" s="32" t="str">
        <f t="shared" si="169"/>
        <v/>
      </c>
      <c r="BK91" s="54" t="str">
        <f t="shared" si="170"/>
        <v/>
      </c>
      <c r="BL91" s="45" t="str">
        <f t="shared" si="171"/>
        <v/>
      </c>
      <c r="BM91" s="21"/>
      <c r="BN91" s="36" t="str">
        <f t="shared" si="110"/>
        <v/>
      </c>
      <c r="BO91" s="32" t="str">
        <f t="shared" si="111"/>
        <v/>
      </c>
      <c r="BP91" s="33" t="str">
        <f t="shared" si="172"/>
        <v/>
      </c>
      <c r="BQ91" s="35" t="str">
        <f t="shared" si="173"/>
        <v/>
      </c>
      <c r="BR91" s="53" t="str">
        <f t="shared" si="174"/>
        <v/>
      </c>
      <c r="BS91" s="32" t="str">
        <f t="shared" si="175"/>
        <v/>
      </c>
      <c r="BT91" s="54" t="str">
        <f t="shared" si="176"/>
        <v/>
      </c>
      <c r="BU91" s="45" t="str">
        <f t="shared" si="177"/>
        <v/>
      </c>
      <c r="BV91" s="4">
        <v>92</v>
      </c>
      <c r="BX91" s="77">
        <v>92</v>
      </c>
      <c r="BY91" s="104">
        <f t="shared" si="112"/>
        <v>608.99999999999989</v>
      </c>
      <c r="BZ91" s="104">
        <f t="shared" si="113"/>
        <v>26.003145383433704</v>
      </c>
      <c r="CA91" s="104">
        <f t="shared" si="114"/>
        <v>39.167326432235036</v>
      </c>
      <c r="CB91" s="105">
        <f t="shared" si="115"/>
        <v>812.43943288129333</v>
      </c>
      <c r="CC91" s="106">
        <f t="shared" si="116"/>
        <v>0.9</v>
      </c>
      <c r="CD91" s="87">
        <f t="shared" si="117"/>
        <v>10.833115976513989</v>
      </c>
      <c r="CE91" s="23">
        <f t="shared" si="118"/>
        <v>74.995913885039926</v>
      </c>
      <c r="CF91" s="24">
        <f t="shared" si="119"/>
        <v>39.59726717029961</v>
      </c>
      <c r="CG91" s="88">
        <f t="shared" si="120"/>
        <v>39.167326432235036</v>
      </c>
      <c r="CH91" s="22"/>
      <c r="CI91" s="77">
        <v>92</v>
      </c>
      <c r="CJ91" s="104">
        <f t="shared" si="121"/>
        <v>608.99999999999989</v>
      </c>
      <c r="CK91" s="104">
        <f t="shared" si="122"/>
        <v>26.003145383433704</v>
      </c>
      <c r="CL91" s="104">
        <f t="shared" si="123"/>
        <v>39.167326432235036</v>
      </c>
      <c r="CM91" s="104">
        <f t="shared" si="124"/>
        <v>812.43943288129333</v>
      </c>
      <c r="CN91" s="114">
        <f t="shared" si="125"/>
        <v>0.9</v>
      </c>
      <c r="CO91" s="104">
        <f t="shared" si="126"/>
        <v>1000.6788562994435</v>
      </c>
      <c r="CP91" s="114">
        <f t="shared" si="127"/>
        <v>26.001211576451514</v>
      </c>
    </row>
    <row r="92" spans="1:94" ht="15" customHeight="1">
      <c r="A92" s="4">
        <v>93</v>
      </c>
      <c r="B92" s="34">
        <f t="shared" si="97"/>
        <v>1450</v>
      </c>
      <c r="C92" s="32">
        <f t="shared" si="128"/>
        <v>27.2</v>
      </c>
      <c r="D92" s="120">
        <f t="shared" si="129"/>
        <v>997.34352639759936</v>
      </c>
      <c r="E92" s="33">
        <f t="shared" si="130"/>
        <v>1.05</v>
      </c>
      <c r="F92" s="35">
        <f t="shared" si="131"/>
        <v>959.06024203901995</v>
      </c>
      <c r="G92" s="53">
        <f t="shared" si="132"/>
        <v>12.175220013885287</v>
      </c>
      <c r="H92" s="32">
        <f t="shared" si="133"/>
        <v>78.771491681074778</v>
      </c>
      <c r="I92" s="54">
        <f t="shared" si="134"/>
        <v>26.299990586876682</v>
      </c>
      <c r="J92" s="45">
        <f t="shared" si="135"/>
        <v>26.06030945344764</v>
      </c>
      <c r="K92" s="21"/>
      <c r="L92" s="36">
        <f t="shared" si="98"/>
        <v>1014.9999999999999</v>
      </c>
      <c r="M92" s="32">
        <f t="shared" si="99"/>
        <v>27.2</v>
      </c>
      <c r="N92" s="33">
        <f t="shared" si="136"/>
        <v>1</v>
      </c>
      <c r="O92" s="35">
        <f t="shared" si="137"/>
        <v>912.16928288740428</v>
      </c>
      <c r="P92" s="53">
        <f t="shared" si="138"/>
        <v>13.32353984907939</v>
      </c>
      <c r="Q92" s="32">
        <f t="shared" si="139"/>
        <v>68.462983052543052</v>
      </c>
      <c r="R92" s="54">
        <f t="shared" si="140"/>
        <v>29.305554774154945</v>
      </c>
      <c r="S92" s="45">
        <f t="shared" si="141"/>
        <v>28.760368075669707</v>
      </c>
      <c r="T92" s="21"/>
      <c r="U92" s="36">
        <f t="shared" si="100"/>
        <v>761.24999999999989</v>
      </c>
      <c r="V92" s="32">
        <f t="shared" si="101"/>
        <v>27.2</v>
      </c>
      <c r="W92" s="33">
        <f t="shared" si="142"/>
        <v>0.95</v>
      </c>
      <c r="X92" s="35">
        <f t="shared" si="143"/>
        <v>865.16887712199309</v>
      </c>
      <c r="Y92" s="53">
        <f t="shared" si="144"/>
        <v>13.140747180995623</v>
      </c>
      <c r="Z92" s="32">
        <f t="shared" si="145"/>
        <v>65.838636510199009</v>
      </c>
      <c r="AA92" s="54">
        <f t="shared" si="146"/>
        <v>33.184235792111672</v>
      </c>
      <c r="AB92" s="45">
        <f t="shared" si="147"/>
        <v>32.640333905637114</v>
      </c>
      <c r="AC92" s="21"/>
      <c r="AD92" s="36">
        <f t="shared" si="102"/>
        <v>608.99999999999989</v>
      </c>
      <c r="AE92" s="32">
        <f t="shared" si="103"/>
        <v>27.2</v>
      </c>
      <c r="AF92" s="33">
        <f t="shared" si="148"/>
        <v>0.9</v>
      </c>
      <c r="AG92" s="35">
        <f t="shared" si="149"/>
        <v>822.77461804417374</v>
      </c>
      <c r="AH92" s="53">
        <f t="shared" si="150"/>
        <v>13.016003365386435</v>
      </c>
      <c r="AI92" s="32">
        <f t="shared" si="151"/>
        <v>63.21253882218447</v>
      </c>
      <c r="AJ92" s="54">
        <f t="shared" si="152"/>
        <v>36.353650670902404</v>
      </c>
      <c r="AK92" s="45">
        <f t="shared" si="153"/>
        <v>35.806235237861365</v>
      </c>
      <c r="AL92" s="21"/>
      <c r="AM92" s="36">
        <f t="shared" si="104"/>
        <v>608.99999999999989</v>
      </c>
      <c r="AN92" s="32">
        <f t="shared" si="105"/>
        <v>27.2</v>
      </c>
      <c r="AO92" s="33">
        <f t="shared" si="154"/>
        <v>0.9</v>
      </c>
      <c r="AP92" s="35">
        <f t="shared" si="155"/>
        <v>822.77461804417374</v>
      </c>
      <c r="AQ92" s="53">
        <f t="shared" si="156"/>
        <v>13.016003365386435</v>
      </c>
      <c r="AR92" s="32">
        <f t="shared" si="157"/>
        <v>63.21253882218447</v>
      </c>
      <c r="AS92" s="54">
        <f t="shared" si="158"/>
        <v>36.353650670902404</v>
      </c>
      <c r="AT92" s="45">
        <f t="shared" si="159"/>
        <v>35.806235237861365</v>
      </c>
      <c r="AU92" s="21"/>
      <c r="AV92" s="36" t="str">
        <f t="shared" si="106"/>
        <v/>
      </c>
      <c r="AW92" s="32" t="str">
        <f t="shared" si="107"/>
        <v/>
      </c>
      <c r="AX92" s="33" t="str">
        <f t="shared" si="160"/>
        <v/>
      </c>
      <c r="AY92" s="35" t="str">
        <f t="shared" si="161"/>
        <v/>
      </c>
      <c r="AZ92" s="53" t="str">
        <f t="shared" si="162"/>
        <v/>
      </c>
      <c r="BA92" s="32" t="str">
        <f t="shared" si="163"/>
        <v/>
      </c>
      <c r="BB92" s="54" t="str">
        <f t="shared" si="164"/>
        <v/>
      </c>
      <c r="BC92" s="45" t="str">
        <f t="shared" si="165"/>
        <v/>
      </c>
      <c r="BD92" s="21"/>
      <c r="BE92" s="36" t="str">
        <f t="shared" si="108"/>
        <v/>
      </c>
      <c r="BF92" s="32" t="str">
        <f t="shared" si="109"/>
        <v/>
      </c>
      <c r="BG92" s="33" t="str">
        <f t="shared" si="166"/>
        <v/>
      </c>
      <c r="BH92" s="35" t="str">
        <f t="shared" si="167"/>
        <v/>
      </c>
      <c r="BI92" s="53" t="str">
        <f t="shared" si="168"/>
        <v/>
      </c>
      <c r="BJ92" s="32" t="str">
        <f t="shared" si="169"/>
        <v/>
      </c>
      <c r="BK92" s="54" t="str">
        <f t="shared" si="170"/>
        <v/>
      </c>
      <c r="BL92" s="45" t="str">
        <f t="shared" si="171"/>
        <v/>
      </c>
      <c r="BM92" s="21"/>
      <c r="BN92" s="36" t="str">
        <f t="shared" si="110"/>
        <v/>
      </c>
      <c r="BO92" s="32" t="str">
        <f t="shared" si="111"/>
        <v/>
      </c>
      <c r="BP92" s="33" t="str">
        <f t="shared" si="172"/>
        <v/>
      </c>
      <c r="BQ92" s="35" t="str">
        <f t="shared" si="173"/>
        <v/>
      </c>
      <c r="BR92" s="53" t="str">
        <f t="shared" si="174"/>
        <v/>
      </c>
      <c r="BS92" s="32" t="str">
        <f t="shared" si="175"/>
        <v/>
      </c>
      <c r="BT92" s="54" t="str">
        <f t="shared" si="176"/>
        <v/>
      </c>
      <c r="BU92" s="45" t="str">
        <f t="shared" si="177"/>
        <v/>
      </c>
      <c r="BV92" s="4">
        <v>93</v>
      </c>
      <c r="BX92" s="77">
        <v>93</v>
      </c>
      <c r="BY92" s="104">
        <f t="shared" si="112"/>
        <v>608.99999999999989</v>
      </c>
      <c r="BZ92" s="104">
        <f t="shared" si="113"/>
        <v>26.18725527516284</v>
      </c>
      <c r="CA92" s="104">
        <f t="shared" si="114"/>
        <v>39.303800584742852</v>
      </c>
      <c r="CB92" s="105">
        <f t="shared" si="115"/>
        <v>822.77461804417374</v>
      </c>
      <c r="CC92" s="106">
        <f t="shared" si="116"/>
        <v>0.9</v>
      </c>
      <c r="CD92" s="87">
        <f t="shared" si="117"/>
        <v>10.893133752049971</v>
      </c>
      <c r="CE92" s="23">
        <f t="shared" si="118"/>
        <v>75.531489539393235</v>
      </c>
      <c r="CF92" s="24">
        <f t="shared" si="119"/>
        <v>39.738405555545064</v>
      </c>
      <c r="CG92" s="88">
        <f t="shared" si="120"/>
        <v>39.303800584742852</v>
      </c>
      <c r="CH92" s="22"/>
      <c r="CI92" s="77">
        <v>93</v>
      </c>
      <c r="CJ92" s="104">
        <f t="shared" si="121"/>
        <v>608.99999999999989</v>
      </c>
      <c r="CK92" s="104">
        <f t="shared" si="122"/>
        <v>26.18725527516284</v>
      </c>
      <c r="CL92" s="104">
        <f t="shared" si="123"/>
        <v>39.303800584742852</v>
      </c>
      <c r="CM92" s="104">
        <f t="shared" si="124"/>
        <v>822.77461804417374</v>
      </c>
      <c r="CN92" s="114">
        <f t="shared" si="125"/>
        <v>0.9</v>
      </c>
      <c r="CO92" s="104">
        <f t="shared" si="126"/>
        <v>997.34352639759936</v>
      </c>
      <c r="CP92" s="114">
        <f t="shared" si="127"/>
        <v>26.06030945344764</v>
      </c>
    </row>
    <row r="93" spans="1:94" ht="15" customHeight="1">
      <c r="A93" s="4">
        <v>94</v>
      </c>
      <c r="B93" s="34">
        <f t="shared" si="97"/>
        <v>1450</v>
      </c>
      <c r="C93" s="32">
        <f t="shared" si="128"/>
        <v>27.3</v>
      </c>
      <c r="D93" s="120">
        <f t="shared" si="129"/>
        <v>995.68285125833938</v>
      </c>
      <c r="E93" s="33">
        <f t="shared" si="130"/>
        <v>1.05</v>
      </c>
      <c r="F93" s="35">
        <f t="shared" si="131"/>
        <v>964.18423838101501</v>
      </c>
      <c r="G93" s="53">
        <f t="shared" si="132"/>
        <v>12.211318690406927</v>
      </c>
      <c r="H93" s="32">
        <f t="shared" si="133"/>
        <v>78.958240532897335</v>
      </c>
      <c r="I93" s="54">
        <f t="shared" si="134"/>
        <v>26.331147705933638</v>
      </c>
      <c r="J93" s="45">
        <f t="shared" si="135"/>
        <v>26.089586752787568</v>
      </c>
      <c r="K93" s="21"/>
      <c r="L93" s="36">
        <f t="shared" si="98"/>
        <v>1014.9999999999999</v>
      </c>
      <c r="M93" s="32">
        <f t="shared" si="99"/>
        <v>27.3</v>
      </c>
      <c r="N93" s="33">
        <f t="shared" si="136"/>
        <v>1</v>
      </c>
      <c r="O93" s="35">
        <f t="shared" si="137"/>
        <v>917.33970391604043</v>
      </c>
      <c r="P93" s="53">
        <f t="shared" si="138"/>
        <v>13.371029863230417</v>
      </c>
      <c r="Q93" s="32">
        <f t="shared" si="139"/>
        <v>68.606510739959774</v>
      </c>
      <c r="R93" s="54">
        <f t="shared" si="140"/>
        <v>29.336257178204551</v>
      </c>
      <c r="S93" s="45">
        <f t="shared" si="141"/>
        <v>28.789882839911765</v>
      </c>
      <c r="T93" s="21"/>
      <c r="U93" s="36">
        <f t="shared" si="100"/>
        <v>761.24999999999989</v>
      </c>
      <c r="V93" s="32">
        <f t="shared" si="101"/>
        <v>27.3</v>
      </c>
      <c r="W93" s="33">
        <f t="shared" si="142"/>
        <v>0.95</v>
      </c>
      <c r="X93" s="35">
        <f t="shared" si="143"/>
        <v>870.3553772868936</v>
      </c>
      <c r="Y93" s="53">
        <f t="shared" si="144"/>
        <v>13.187565163278695</v>
      </c>
      <c r="Z93" s="32">
        <f t="shared" si="145"/>
        <v>65.998185905494751</v>
      </c>
      <c r="AA93" s="54">
        <f t="shared" si="146"/>
        <v>33.224419803406981</v>
      </c>
      <c r="AB93" s="45">
        <f t="shared" si="147"/>
        <v>32.679375152328475</v>
      </c>
      <c r="AC93" s="21"/>
      <c r="AD93" s="36">
        <f t="shared" si="102"/>
        <v>608.99999999999989</v>
      </c>
      <c r="AE93" s="32">
        <f t="shared" si="103"/>
        <v>27.3</v>
      </c>
      <c r="AF93" s="33">
        <f t="shared" si="148"/>
        <v>0.9</v>
      </c>
      <c r="AG93" s="35">
        <f t="shared" si="149"/>
        <v>827.94944314589497</v>
      </c>
      <c r="AH93" s="53">
        <f t="shared" si="150"/>
        <v>13.062362730700356</v>
      </c>
      <c r="AI93" s="32">
        <f t="shared" si="151"/>
        <v>63.384355511730867</v>
      </c>
      <c r="AJ93" s="54">
        <f t="shared" si="152"/>
        <v>36.403023195672837</v>
      </c>
      <c r="AK93" s="45">
        <f t="shared" si="153"/>
        <v>35.854472783444194</v>
      </c>
      <c r="AL93" s="21"/>
      <c r="AM93" s="36">
        <f t="shared" si="104"/>
        <v>608.99999999999989</v>
      </c>
      <c r="AN93" s="32">
        <f t="shared" si="105"/>
        <v>27.3</v>
      </c>
      <c r="AO93" s="33">
        <f t="shared" si="154"/>
        <v>0.9</v>
      </c>
      <c r="AP93" s="35">
        <f t="shared" si="155"/>
        <v>827.94944314589497</v>
      </c>
      <c r="AQ93" s="53">
        <f t="shared" si="156"/>
        <v>13.062362730700356</v>
      </c>
      <c r="AR93" s="32">
        <f t="shared" si="157"/>
        <v>63.384355511730867</v>
      </c>
      <c r="AS93" s="54">
        <f t="shared" si="158"/>
        <v>36.403023195672837</v>
      </c>
      <c r="AT93" s="45">
        <f t="shared" si="159"/>
        <v>35.854472783444194</v>
      </c>
      <c r="AU93" s="21"/>
      <c r="AV93" s="36" t="str">
        <f t="shared" si="106"/>
        <v/>
      </c>
      <c r="AW93" s="32" t="str">
        <f t="shared" si="107"/>
        <v/>
      </c>
      <c r="AX93" s="33" t="str">
        <f t="shared" si="160"/>
        <v/>
      </c>
      <c r="AY93" s="35" t="str">
        <f t="shared" si="161"/>
        <v/>
      </c>
      <c r="AZ93" s="53" t="str">
        <f t="shared" si="162"/>
        <v/>
      </c>
      <c r="BA93" s="32" t="str">
        <f t="shared" si="163"/>
        <v/>
      </c>
      <c r="BB93" s="54" t="str">
        <f t="shared" si="164"/>
        <v/>
      </c>
      <c r="BC93" s="45" t="str">
        <f t="shared" si="165"/>
        <v/>
      </c>
      <c r="BD93" s="21"/>
      <c r="BE93" s="36" t="str">
        <f t="shared" si="108"/>
        <v/>
      </c>
      <c r="BF93" s="32" t="str">
        <f t="shared" si="109"/>
        <v/>
      </c>
      <c r="BG93" s="33" t="str">
        <f t="shared" si="166"/>
        <v/>
      </c>
      <c r="BH93" s="35" t="str">
        <f t="shared" si="167"/>
        <v/>
      </c>
      <c r="BI93" s="53" t="str">
        <f t="shared" si="168"/>
        <v/>
      </c>
      <c r="BJ93" s="32" t="str">
        <f t="shared" si="169"/>
        <v/>
      </c>
      <c r="BK93" s="54" t="str">
        <f t="shared" si="170"/>
        <v/>
      </c>
      <c r="BL93" s="45" t="str">
        <f t="shared" si="171"/>
        <v/>
      </c>
      <c r="BM93" s="21"/>
      <c r="BN93" s="36" t="str">
        <f t="shared" si="110"/>
        <v/>
      </c>
      <c r="BO93" s="32" t="str">
        <f t="shared" si="111"/>
        <v/>
      </c>
      <c r="BP93" s="33" t="str">
        <f t="shared" si="172"/>
        <v/>
      </c>
      <c r="BQ93" s="35" t="str">
        <f t="shared" si="173"/>
        <v/>
      </c>
      <c r="BR93" s="53" t="str">
        <f t="shared" si="174"/>
        <v/>
      </c>
      <c r="BS93" s="32" t="str">
        <f t="shared" si="175"/>
        <v/>
      </c>
      <c r="BT93" s="54" t="str">
        <f t="shared" si="176"/>
        <v/>
      </c>
      <c r="BU93" s="45" t="str">
        <f t="shared" si="177"/>
        <v/>
      </c>
      <c r="BV93" s="4">
        <v>94</v>
      </c>
      <c r="BX93" s="77">
        <v>94</v>
      </c>
      <c r="BY93" s="104">
        <f t="shared" si="112"/>
        <v>608.99999999999989</v>
      </c>
      <c r="BZ93" s="104">
        <f t="shared" si="113"/>
        <v>26.279310221027412</v>
      </c>
      <c r="CA93" s="104">
        <f t="shared" si="114"/>
        <v>39.371458141495957</v>
      </c>
      <c r="CB93" s="105">
        <f t="shared" si="115"/>
        <v>827.94944314589497</v>
      </c>
      <c r="CC93" s="106">
        <f t="shared" si="116"/>
        <v>0.9</v>
      </c>
      <c r="CD93" s="87">
        <f t="shared" si="117"/>
        <v>10.923142639817966</v>
      </c>
      <c r="CE93" s="23">
        <f t="shared" si="118"/>
        <v>75.797732433501636</v>
      </c>
      <c r="CF93" s="24">
        <f t="shared" si="119"/>
        <v>39.808381409816789</v>
      </c>
      <c r="CG93" s="88">
        <f t="shared" si="120"/>
        <v>39.371458141495957</v>
      </c>
      <c r="CH93" s="22"/>
      <c r="CI93" s="77">
        <v>94</v>
      </c>
      <c r="CJ93" s="104">
        <f t="shared" si="121"/>
        <v>608.99999999999989</v>
      </c>
      <c r="CK93" s="104">
        <f t="shared" si="122"/>
        <v>26.279310221027412</v>
      </c>
      <c r="CL93" s="104">
        <f t="shared" si="123"/>
        <v>39.371458141495957</v>
      </c>
      <c r="CM93" s="104">
        <f t="shared" si="124"/>
        <v>827.94944314589497</v>
      </c>
      <c r="CN93" s="114">
        <f t="shared" si="125"/>
        <v>0.9</v>
      </c>
      <c r="CO93" s="104">
        <f t="shared" si="126"/>
        <v>995.68285125833938</v>
      </c>
      <c r="CP93" s="114">
        <f t="shared" si="127"/>
        <v>26.089586752787568</v>
      </c>
    </row>
    <row r="94" spans="1:94" ht="15" customHeight="1">
      <c r="A94" s="4">
        <v>95</v>
      </c>
      <c r="B94" s="34">
        <f t="shared" si="97"/>
        <v>1450</v>
      </c>
      <c r="C94" s="32">
        <f t="shared" si="128"/>
        <v>27.5</v>
      </c>
      <c r="D94" s="120">
        <f t="shared" si="129"/>
        <v>992.37540716986166</v>
      </c>
      <c r="E94" s="33">
        <f t="shared" si="130"/>
        <v>1.05</v>
      </c>
      <c r="F94" s="35">
        <f t="shared" si="131"/>
        <v>974.44041327422167</v>
      </c>
      <c r="G94" s="53">
        <f t="shared" si="132"/>
        <v>12.2835160434502</v>
      </c>
      <c r="H94" s="32">
        <f t="shared" si="133"/>
        <v>79.329111455332153</v>
      </c>
      <c r="I94" s="54">
        <f t="shared" si="134"/>
        <v>26.392914638752902</v>
      </c>
      <c r="J94" s="45">
        <f t="shared" si="135"/>
        <v>26.147606792913084</v>
      </c>
      <c r="K94" s="21"/>
      <c r="L94" s="36">
        <f t="shared" si="98"/>
        <v>1014.9999999999999</v>
      </c>
      <c r="M94" s="32">
        <f t="shared" si="99"/>
        <v>27.5</v>
      </c>
      <c r="N94" s="33">
        <f t="shared" si="136"/>
        <v>1</v>
      </c>
      <c r="O94" s="35">
        <f t="shared" si="137"/>
        <v>927.68998426347571</v>
      </c>
      <c r="P94" s="53">
        <f t="shared" si="138"/>
        <v>13.466009891532471</v>
      </c>
      <c r="Q94" s="32">
        <f t="shared" si="139"/>
        <v>68.891229973536127</v>
      </c>
      <c r="R94" s="54">
        <f t="shared" si="140"/>
        <v>29.397067359473866</v>
      </c>
      <c r="S94" s="45">
        <f t="shared" si="141"/>
        <v>28.848322738215238</v>
      </c>
      <c r="T94" s="21"/>
      <c r="U94" s="36">
        <f t="shared" si="100"/>
        <v>761.24999999999989</v>
      </c>
      <c r="V94" s="32">
        <f t="shared" si="101"/>
        <v>27.5</v>
      </c>
      <c r="W94" s="33">
        <f t="shared" si="142"/>
        <v>0.95</v>
      </c>
      <c r="X94" s="35">
        <f t="shared" si="143"/>
        <v>880.73999243851574</v>
      </c>
      <c r="Y94" s="53">
        <f t="shared" si="144"/>
        <v>13.281201127844838</v>
      </c>
      <c r="Z94" s="32">
        <f t="shared" si="145"/>
        <v>66.314784631338142</v>
      </c>
      <c r="AA94" s="54">
        <f t="shared" si="146"/>
        <v>33.304014599093335</v>
      </c>
      <c r="AB94" s="45">
        <f t="shared" si="147"/>
        <v>32.756690916232607</v>
      </c>
      <c r="AC94" s="21"/>
      <c r="AD94" s="36">
        <f t="shared" si="102"/>
        <v>608.99999999999989</v>
      </c>
      <c r="AE94" s="32">
        <f t="shared" si="103"/>
        <v>27.5</v>
      </c>
      <c r="AF94" s="33">
        <f t="shared" si="148"/>
        <v>0.91</v>
      </c>
      <c r="AG94" s="35">
        <f t="shared" si="149"/>
        <v>838.31331545071316</v>
      </c>
      <c r="AH94" s="53">
        <f t="shared" si="150"/>
        <v>13.155081461328196</v>
      </c>
      <c r="AI94" s="32">
        <f t="shared" si="151"/>
        <v>63.725437042339173</v>
      </c>
      <c r="AJ94" s="54">
        <f t="shared" si="152"/>
        <v>36.500837079686988</v>
      </c>
      <c r="AK94" s="45">
        <f t="shared" si="153"/>
        <v>35.950024533667047</v>
      </c>
      <c r="AL94" s="21"/>
      <c r="AM94" s="36">
        <f t="shared" si="104"/>
        <v>608.99999999999989</v>
      </c>
      <c r="AN94" s="32">
        <f t="shared" si="105"/>
        <v>27.5</v>
      </c>
      <c r="AO94" s="33">
        <f t="shared" si="154"/>
        <v>0.91</v>
      </c>
      <c r="AP94" s="35">
        <f t="shared" si="155"/>
        <v>838.31331545071316</v>
      </c>
      <c r="AQ94" s="53">
        <f t="shared" si="156"/>
        <v>13.155081461328196</v>
      </c>
      <c r="AR94" s="32">
        <f t="shared" si="157"/>
        <v>63.725437042339173</v>
      </c>
      <c r="AS94" s="54">
        <f t="shared" si="158"/>
        <v>36.500837079686988</v>
      </c>
      <c r="AT94" s="45">
        <f t="shared" si="159"/>
        <v>35.950024533667047</v>
      </c>
      <c r="AU94" s="21"/>
      <c r="AV94" s="36" t="str">
        <f t="shared" si="106"/>
        <v/>
      </c>
      <c r="AW94" s="32" t="str">
        <f t="shared" si="107"/>
        <v/>
      </c>
      <c r="AX94" s="33" t="str">
        <f t="shared" si="160"/>
        <v/>
      </c>
      <c r="AY94" s="35" t="str">
        <f t="shared" si="161"/>
        <v/>
      </c>
      <c r="AZ94" s="53" t="str">
        <f t="shared" si="162"/>
        <v/>
      </c>
      <c r="BA94" s="32" t="str">
        <f t="shared" si="163"/>
        <v/>
      </c>
      <c r="BB94" s="54" t="str">
        <f t="shared" si="164"/>
        <v/>
      </c>
      <c r="BC94" s="45" t="str">
        <f t="shared" si="165"/>
        <v/>
      </c>
      <c r="BD94" s="21"/>
      <c r="BE94" s="36" t="str">
        <f t="shared" si="108"/>
        <v/>
      </c>
      <c r="BF94" s="32" t="str">
        <f t="shared" si="109"/>
        <v/>
      </c>
      <c r="BG94" s="33" t="str">
        <f t="shared" si="166"/>
        <v/>
      </c>
      <c r="BH94" s="35" t="str">
        <f t="shared" si="167"/>
        <v/>
      </c>
      <c r="BI94" s="53" t="str">
        <f t="shared" si="168"/>
        <v/>
      </c>
      <c r="BJ94" s="32" t="str">
        <f t="shared" si="169"/>
        <v/>
      </c>
      <c r="BK94" s="54" t="str">
        <f t="shared" si="170"/>
        <v/>
      </c>
      <c r="BL94" s="45" t="str">
        <f t="shared" si="171"/>
        <v/>
      </c>
      <c r="BM94" s="21"/>
      <c r="BN94" s="36" t="str">
        <f t="shared" si="110"/>
        <v/>
      </c>
      <c r="BO94" s="32" t="str">
        <f t="shared" si="111"/>
        <v/>
      </c>
      <c r="BP94" s="33" t="str">
        <f t="shared" si="172"/>
        <v/>
      </c>
      <c r="BQ94" s="35" t="str">
        <f t="shared" si="173"/>
        <v/>
      </c>
      <c r="BR94" s="53" t="str">
        <f t="shared" si="174"/>
        <v/>
      </c>
      <c r="BS94" s="32" t="str">
        <f t="shared" si="175"/>
        <v/>
      </c>
      <c r="BT94" s="54" t="str">
        <f t="shared" si="176"/>
        <v/>
      </c>
      <c r="BU94" s="45" t="str">
        <f t="shared" si="177"/>
        <v/>
      </c>
      <c r="BV94" s="4">
        <v>95</v>
      </c>
      <c r="BX94" s="77">
        <v>95</v>
      </c>
      <c r="BY94" s="104">
        <f t="shared" si="112"/>
        <v>608.99999999999989</v>
      </c>
      <c r="BZ94" s="104">
        <f t="shared" si="113"/>
        <v>26.463420112756548</v>
      </c>
      <c r="CA94" s="104">
        <f t="shared" si="114"/>
        <v>39.505629502906871</v>
      </c>
      <c r="CB94" s="105">
        <f t="shared" si="115"/>
        <v>838.31331545071316</v>
      </c>
      <c r="CC94" s="106">
        <f t="shared" si="116"/>
        <v>0.91</v>
      </c>
      <c r="CD94" s="87">
        <f t="shared" si="117"/>
        <v>10.983160415353948</v>
      </c>
      <c r="CE94" s="23">
        <f t="shared" si="118"/>
        <v>76.32714844798133</v>
      </c>
      <c r="CF94" s="24">
        <f t="shared" si="119"/>
        <v>39.947162093086327</v>
      </c>
      <c r="CG94" s="88">
        <f t="shared" si="120"/>
        <v>39.505629502906871</v>
      </c>
      <c r="CH94" s="22"/>
      <c r="CI94" s="77">
        <v>95</v>
      </c>
      <c r="CJ94" s="104">
        <f t="shared" si="121"/>
        <v>608.99999999999989</v>
      </c>
      <c r="CK94" s="104">
        <f t="shared" si="122"/>
        <v>26.463420112756548</v>
      </c>
      <c r="CL94" s="104">
        <f t="shared" si="123"/>
        <v>39.505629502906871</v>
      </c>
      <c r="CM94" s="104">
        <f t="shared" si="124"/>
        <v>838.31331545071316</v>
      </c>
      <c r="CN94" s="114">
        <f t="shared" si="125"/>
        <v>0.91</v>
      </c>
      <c r="CO94" s="104">
        <f t="shared" si="126"/>
        <v>992.37540716986166</v>
      </c>
      <c r="CP94" s="114">
        <f t="shared" si="127"/>
        <v>26.147606792913084</v>
      </c>
    </row>
    <row r="95" spans="1:94" ht="15" customHeight="1">
      <c r="A95" s="4">
        <v>96</v>
      </c>
      <c r="B95" s="34">
        <f t="shared" si="97"/>
        <v>1450</v>
      </c>
      <c r="C95" s="32">
        <f t="shared" si="128"/>
        <v>27.6</v>
      </c>
      <c r="D95" s="120">
        <f t="shared" si="129"/>
        <v>990.72860874839466</v>
      </c>
      <c r="E95" s="33">
        <f t="shared" si="130"/>
        <v>1.05</v>
      </c>
      <c r="F95" s="35">
        <f t="shared" si="131"/>
        <v>979.57256718313511</v>
      </c>
      <c r="G95" s="53">
        <f t="shared" si="132"/>
        <v>12.319614719971838</v>
      </c>
      <c r="H95" s="32">
        <f t="shared" si="133"/>
        <v>79.51324691957366</v>
      </c>
      <c r="I95" s="54">
        <f t="shared" si="134"/>
        <v>26.423527957340642</v>
      </c>
      <c r="J95" s="45">
        <f t="shared" si="135"/>
        <v>26.176352956896721</v>
      </c>
      <c r="K95" s="21"/>
      <c r="L95" s="36">
        <f t="shared" si="98"/>
        <v>1014.9999999999999</v>
      </c>
      <c r="M95" s="32">
        <f t="shared" si="99"/>
        <v>27.6</v>
      </c>
      <c r="N95" s="33">
        <f t="shared" si="136"/>
        <v>1</v>
      </c>
      <c r="O95" s="35">
        <f t="shared" si="137"/>
        <v>932.86979818932491</v>
      </c>
      <c r="P95" s="53">
        <f t="shared" si="138"/>
        <v>13.513499905683499</v>
      </c>
      <c r="Q95" s="32">
        <f t="shared" si="139"/>
        <v>69.032434580251049</v>
      </c>
      <c r="R95" s="54">
        <f t="shared" si="140"/>
        <v>29.427179149198153</v>
      </c>
      <c r="S95" s="45">
        <f t="shared" si="141"/>
        <v>28.877251851064155</v>
      </c>
      <c r="T95" s="21"/>
      <c r="U95" s="36">
        <f t="shared" si="100"/>
        <v>761.24999999999989</v>
      </c>
      <c r="V95" s="32">
        <f t="shared" si="101"/>
        <v>27.6</v>
      </c>
      <c r="W95" s="33">
        <f t="shared" si="142"/>
        <v>0.95</v>
      </c>
      <c r="X95" s="35">
        <f t="shared" si="143"/>
        <v>885.93803670564716</v>
      </c>
      <c r="Y95" s="53">
        <f t="shared" si="144"/>
        <v>13.328019110127912</v>
      </c>
      <c r="Z95" s="32">
        <f t="shared" si="145"/>
        <v>66.471846220000259</v>
      </c>
      <c r="AA95" s="54">
        <f t="shared" si="146"/>
        <v>33.343430303712118</v>
      </c>
      <c r="AB95" s="45">
        <f t="shared" si="147"/>
        <v>32.794970312328438</v>
      </c>
      <c r="AC95" s="21"/>
      <c r="AD95" s="36">
        <f t="shared" si="102"/>
        <v>608.99999999999989</v>
      </c>
      <c r="AE95" s="32">
        <f t="shared" si="103"/>
        <v>27.6</v>
      </c>
      <c r="AF95" s="33">
        <f t="shared" si="148"/>
        <v>0.91</v>
      </c>
      <c r="AG95" s="35">
        <f t="shared" si="149"/>
        <v>843.50226773028078</v>
      </c>
      <c r="AH95" s="53">
        <f t="shared" si="150"/>
        <v>13.201440826642118</v>
      </c>
      <c r="AI95" s="32">
        <f t="shared" si="151"/>
        <v>63.894712615610132</v>
      </c>
      <c r="AJ95" s="54">
        <f t="shared" si="152"/>
        <v>36.549284000472355</v>
      </c>
      <c r="AK95" s="45">
        <f t="shared" si="153"/>
        <v>35.997344253115088</v>
      </c>
      <c r="AL95" s="21"/>
      <c r="AM95" s="36">
        <f t="shared" si="104"/>
        <v>608.99999999999989</v>
      </c>
      <c r="AN95" s="32">
        <f t="shared" si="105"/>
        <v>27.6</v>
      </c>
      <c r="AO95" s="33">
        <f t="shared" si="154"/>
        <v>0.91</v>
      </c>
      <c r="AP95" s="35">
        <f t="shared" si="155"/>
        <v>843.50226773028078</v>
      </c>
      <c r="AQ95" s="53">
        <f t="shared" si="156"/>
        <v>13.201440826642118</v>
      </c>
      <c r="AR95" s="32">
        <f t="shared" si="157"/>
        <v>63.894712615610132</v>
      </c>
      <c r="AS95" s="54">
        <f t="shared" si="158"/>
        <v>36.549284000472355</v>
      </c>
      <c r="AT95" s="45">
        <f t="shared" si="159"/>
        <v>35.997344253115088</v>
      </c>
      <c r="AU95" s="21"/>
      <c r="AV95" s="36" t="str">
        <f t="shared" si="106"/>
        <v/>
      </c>
      <c r="AW95" s="32" t="str">
        <f t="shared" si="107"/>
        <v/>
      </c>
      <c r="AX95" s="33" t="str">
        <f t="shared" si="160"/>
        <v/>
      </c>
      <c r="AY95" s="35" t="str">
        <f t="shared" si="161"/>
        <v/>
      </c>
      <c r="AZ95" s="53" t="str">
        <f t="shared" si="162"/>
        <v/>
      </c>
      <c r="BA95" s="32" t="str">
        <f t="shared" si="163"/>
        <v/>
      </c>
      <c r="BB95" s="54" t="str">
        <f t="shared" si="164"/>
        <v/>
      </c>
      <c r="BC95" s="45" t="str">
        <f t="shared" si="165"/>
        <v/>
      </c>
      <c r="BD95" s="21"/>
      <c r="BE95" s="36" t="str">
        <f t="shared" si="108"/>
        <v/>
      </c>
      <c r="BF95" s="32" t="str">
        <f t="shared" si="109"/>
        <v/>
      </c>
      <c r="BG95" s="33" t="str">
        <f t="shared" si="166"/>
        <v/>
      </c>
      <c r="BH95" s="35" t="str">
        <f t="shared" si="167"/>
        <v/>
      </c>
      <c r="BI95" s="53" t="str">
        <f t="shared" si="168"/>
        <v/>
      </c>
      <c r="BJ95" s="32" t="str">
        <f t="shared" si="169"/>
        <v/>
      </c>
      <c r="BK95" s="54" t="str">
        <f t="shared" si="170"/>
        <v/>
      </c>
      <c r="BL95" s="45" t="str">
        <f t="shared" si="171"/>
        <v/>
      </c>
      <c r="BM95" s="21"/>
      <c r="BN95" s="36" t="str">
        <f t="shared" si="110"/>
        <v/>
      </c>
      <c r="BO95" s="32" t="str">
        <f t="shared" si="111"/>
        <v/>
      </c>
      <c r="BP95" s="33" t="str">
        <f t="shared" si="172"/>
        <v/>
      </c>
      <c r="BQ95" s="35" t="str">
        <f t="shared" si="173"/>
        <v/>
      </c>
      <c r="BR95" s="53" t="str">
        <f t="shared" si="174"/>
        <v/>
      </c>
      <c r="BS95" s="32" t="str">
        <f t="shared" si="175"/>
        <v/>
      </c>
      <c r="BT95" s="54" t="str">
        <f t="shared" si="176"/>
        <v/>
      </c>
      <c r="BU95" s="45" t="str">
        <f t="shared" si="177"/>
        <v/>
      </c>
      <c r="BV95" s="4">
        <v>96</v>
      </c>
      <c r="BX95" s="77">
        <v>96</v>
      </c>
      <c r="BY95" s="104">
        <f t="shared" si="112"/>
        <v>608.99999999999989</v>
      </c>
      <c r="BZ95" s="104">
        <f t="shared" si="113"/>
        <v>26.55547505862112</v>
      </c>
      <c r="CA95" s="104">
        <f t="shared" si="114"/>
        <v>39.572149343527997</v>
      </c>
      <c r="CB95" s="105">
        <f t="shared" si="115"/>
        <v>843.50226773028078</v>
      </c>
      <c r="CC95" s="106">
        <f t="shared" si="116"/>
        <v>0.91</v>
      </c>
      <c r="CD95" s="87">
        <f t="shared" si="117"/>
        <v>11.013169303121941</v>
      </c>
      <c r="CE95" s="23">
        <f t="shared" si="118"/>
        <v>76.590329678412388</v>
      </c>
      <c r="CF95" s="24">
        <f t="shared" si="119"/>
        <v>40.015973101977146</v>
      </c>
      <c r="CG95" s="88">
        <f t="shared" si="120"/>
        <v>39.572149343527997</v>
      </c>
      <c r="CH95" s="22"/>
      <c r="CI95" s="77">
        <v>96</v>
      </c>
      <c r="CJ95" s="104">
        <f t="shared" si="121"/>
        <v>608.99999999999989</v>
      </c>
      <c r="CK95" s="104">
        <f t="shared" si="122"/>
        <v>26.55547505862112</v>
      </c>
      <c r="CL95" s="104">
        <f t="shared" si="123"/>
        <v>39.572149343527997</v>
      </c>
      <c r="CM95" s="104">
        <f t="shared" si="124"/>
        <v>843.50226773028078</v>
      </c>
      <c r="CN95" s="114">
        <f t="shared" si="125"/>
        <v>0.91</v>
      </c>
      <c r="CO95" s="104">
        <f t="shared" si="126"/>
        <v>990.72860874839466</v>
      </c>
      <c r="CP95" s="114">
        <f t="shared" si="127"/>
        <v>26.176352956896721</v>
      </c>
    </row>
    <row r="96" spans="1:94" ht="15" customHeight="1">
      <c r="A96" s="4">
        <v>97</v>
      </c>
      <c r="B96" s="34">
        <f t="shared" si="97"/>
        <v>1450</v>
      </c>
      <c r="C96" s="32">
        <f t="shared" si="128"/>
        <v>27.7</v>
      </c>
      <c r="D96" s="120">
        <f t="shared" si="129"/>
        <v>989.08640637951532</v>
      </c>
      <c r="E96" s="33">
        <f t="shared" si="130"/>
        <v>1.06</v>
      </c>
      <c r="F96" s="35">
        <f t="shared" si="131"/>
        <v>984.70741603412921</v>
      </c>
      <c r="G96" s="53">
        <f t="shared" si="132"/>
        <v>12.355713396493474</v>
      </c>
      <c r="H96" s="32">
        <f t="shared" si="133"/>
        <v>79.69652454981572</v>
      </c>
      <c r="I96" s="54">
        <f t="shared" si="134"/>
        <v>26.453963477863812</v>
      </c>
      <c r="J96" s="45">
        <f t="shared" si="135"/>
        <v>26.204925463732714</v>
      </c>
      <c r="K96" s="21"/>
      <c r="L96" s="36">
        <f t="shared" si="98"/>
        <v>1014.9999999999999</v>
      </c>
      <c r="M96" s="32">
        <f t="shared" si="99"/>
        <v>27.7</v>
      </c>
      <c r="N96" s="33">
        <f t="shared" si="136"/>
        <v>1.01</v>
      </c>
      <c r="O96" s="35">
        <f t="shared" si="137"/>
        <v>938.0526983935772</v>
      </c>
      <c r="P96" s="53">
        <f t="shared" si="138"/>
        <v>13.560989919834526</v>
      </c>
      <c r="Q96" s="32">
        <f t="shared" si="139"/>
        <v>69.172877786861704</v>
      </c>
      <c r="R96" s="54">
        <f t="shared" si="140"/>
        <v>29.45709803835118</v>
      </c>
      <c r="S96" s="45">
        <f t="shared" si="141"/>
        <v>28.905989684285313</v>
      </c>
      <c r="T96" s="21"/>
      <c r="U96" s="36">
        <f t="shared" si="100"/>
        <v>761.24999999999989</v>
      </c>
      <c r="V96" s="32">
        <f t="shared" si="101"/>
        <v>27.7</v>
      </c>
      <c r="W96" s="33">
        <f t="shared" si="142"/>
        <v>0.95</v>
      </c>
      <c r="X96" s="35">
        <f t="shared" si="143"/>
        <v>891.13985929197406</v>
      </c>
      <c r="Y96" s="53">
        <f t="shared" si="144"/>
        <v>13.374837092410983</v>
      </c>
      <c r="Z96" s="32">
        <f t="shared" si="145"/>
        <v>66.628090729988457</v>
      </c>
      <c r="AA96" s="54">
        <f t="shared" si="146"/>
        <v>33.382594780132024</v>
      </c>
      <c r="AB96" s="45">
        <f t="shared" si="147"/>
        <v>32.833000591295956</v>
      </c>
      <c r="AC96" s="21"/>
      <c r="AD96" s="36">
        <f t="shared" si="102"/>
        <v>608.99999999999989</v>
      </c>
      <c r="AE96" s="32">
        <f t="shared" si="103"/>
        <v>27.7</v>
      </c>
      <c r="AF96" s="33">
        <f t="shared" si="148"/>
        <v>0.91</v>
      </c>
      <c r="AG96" s="35">
        <f t="shared" si="149"/>
        <v>848.69583536977223</v>
      </c>
      <c r="AH96" s="53">
        <f t="shared" si="150"/>
        <v>13.247800191956038</v>
      </c>
      <c r="AI96" s="32">
        <f t="shared" si="151"/>
        <v>64.063151849549612</v>
      </c>
      <c r="AJ96" s="54">
        <f t="shared" si="152"/>
        <v>36.597427901227604</v>
      </c>
      <c r="AK96" s="45">
        <f t="shared" si="153"/>
        <v>36.044363498810334</v>
      </c>
      <c r="AL96" s="21"/>
      <c r="AM96" s="36">
        <f t="shared" si="104"/>
        <v>608.99999999999989</v>
      </c>
      <c r="AN96" s="32">
        <f t="shared" si="105"/>
        <v>27.7</v>
      </c>
      <c r="AO96" s="33">
        <f t="shared" si="154"/>
        <v>0.91</v>
      </c>
      <c r="AP96" s="35">
        <f t="shared" si="155"/>
        <v>848.69583536977223</v>
      </c>
      <c r="AQ96" s="53">
        <f t="shared" si="156"/>
        <v>13.247800191956038</v>
      </c>
      <c r="AR96" s="32">
        <f t="shared" si="157"/>
        <v>64.063151849549612</v>
      </c>
      <c r="AS96" s="54">
        <f t="shared" si="158"/>
        <v>36.597427901227604</v>
      </c>
      <c r="AT96" s="45">
        <f t="shared" si="159"/>
        <v>36.044363498810334</v>
      </c>
      <c r="AU96" s="21"/>
      <c r="AV96" s="36" t="str">
        <f t="shared" si="106"/>
        <v/>
      </c>
      <c r="AW96" s="32" t="str">
        <f t="shared" si="107"/>
        <v/>
      </c>
      <c r="AX96" s="33" t="str">
        <f t="shared" si="160"/>
        <v/>
      </c>
      <c r="AY96" s="35" t="str">
        <f t="shared" si="161"/>
        <v/>
      </c>
      <c r="AZ96" s="53" t="str">
        <f t="shared" si="162"/>
        <v/>
      </c>
      <c r="BA96" s="32" t="str">
        <f t="shared" si="163"/>
        <v/>
      </c>
      <c r="BB96" s="54" t="str">
        <f t="shared" si="164"/>
        <v/>
      </c>
      <c r="BC96" s="45" t="str">
        <f t="shared" si="165"/>
        <v/>
      </c>
      <c r="BD96" s="21"/>
      <c r="BE96" s="36" t="str">
        <f t="shared" si="108"/>
        <v/>
      </c>
      <c r="BF96" s="32" t="str">
        <f t="shared" si="109"/>
        <v/>
      </c>
      <c r="BG96" s="33" t="str">
        <f t="shared" si="166"/>
        <v/>
      </c>
      <c r="BH96" s="35" t="str">
        <f t="shared" si="167"/>
        <v/>
      </c>
      <c r="BI96" s="53" t="str">
        <f t="shared" si="168"/>
        <v/>
      </c>
      <c r="BJ96" s="32" t="str">
        <f t="shared" si="169"/>
        <v/>
      </c>
      <c r="BK96" s="54" t="str">
        <f t="shared" si="170"/>
        <v/>
      </c>
      <c r="BL96" s="45" t="str">
        <f t="shared" si="171"/>
        <v/>
      </c>
      <c r="BM96" s="21"/>
      <c r="BN96" s="36" t="str">
        <f t="shared" si="110"/>
        <v/>
      </c>
      <c r="BO96" s="32" t="str">
        <f t="shared" si="111"/>
        <v/>
      </c>
      <c r="BP96" s="33" t="str">
        <f t="shared" si="172"/>
        <v/>
      </c>
      <c r="BQ96" s="35" t="str">
        <f t="shared" si="173"/>
        <v/>
      </c>
      <c r="BR96" s="53" t="str">
        <f t="shared" si="174"/>
        <v/>
      </c>
      <c r="BS96" s="32" t="str">
        <f t="shared" si="175"/>
        <v/>
      </c>
      <c r="BT96" s="54" t="str">
        <f t="shared" si="176"/>
        <v/>
      </c>
      <c r="BU96" s="45" t="str">
        <f t="shared" si="177"/>
        <v/>
      </c>
      <c r="BV96" s="4">
        <v>97</v>
      </c>
      <c r="BX96" s="77">
        <v>97</v>
      </c>
      <c r="BY96" s="104">
        <f t="shared" si="112"/>
        <v>608.99999999999989</v>
      </c>
      <c r="BZ96" s="104">
        <f t="shared" si="113"/>
        <v>26.647530004485688</v>
      </c>
      <c r="CA96" s="104">
        <f t="shared" si="114"/>
        <v>39.638295938019475</v>
      </c>
      <c r="CB96" s="105">
        <f t="shared" si="115"/>
        <v>848.69583536977223</v>
      </c>
      <c r="CC96" s="106">
        <f t="shared" si="116"/>
        <v>0.91</v>
      </c>
      <c r="CD96" s="87">
        <f t="shared" si="117"/>
        <v>11.043178190889934</v>
      </c>
      <c r="CE96" s="23">
        <f t="shared" si="118"/>
        <v>76.852498501735994</v>
      </c>
      <c r="CF96" s="24">
        <f t="shared" si="119"/>
        <v>40.084401964550594</v>
      </c>
      <c r="CG96" s="88">
        <f t="shared" si="120"/>
        <v>39.638295938019475</v>
      </c>
      <c r="CH96" s="22"/>
      <c r="CI96" s="77">
        <v>97</v>
      </c>
      <c r="CJ96" s="104">
        <f t="shared" si="121"/>
        <v>608.99999999999989</v>
      </c>
      <c r="CK96" s="104">
        <f t="shared" si="122"/>
        <v>26.647530004485688</v>
      </c>
      <c r="CL96" s="104">
        <f t="shared" si="123"/>
        <v>39.638295938019475</v>
      </c>
      <c r="CM96" s="104">
        <f t="shared" si="124"/>
        <v>848.69583536977223</v>
      </c>
      <c r="CN96" s="114">
        <f t="shared" si="125"/>
        <v>0.91</v>
      </c>
      <c r="CO96" s="104">
        <f t="shared" si="126"/>
        <v>989.08640637951532</v>
      </c>
      <c r="CP96" s="114">
        <f t="shared" si="127"/>
        <v>26.204925463732714</v>
      </c>
    </row>
    <row r="97" spans="1:94" ht="15" customHeight="1">
      <c r="A97" s="4">
        <v>98</v>
      </c>
      <c r="B97" s="34">
        <f t="shared" si="97"/>
        <v>1450</v>
      </c>
      <c r="C97" s="32">
        <f t="shared" si="128"/>
        <v>27.9</v>
      </c>
      <c r="D97" s="120">
        <f t="shared" si="129"/>
        <v>985.81573056448167</v>
      </c>
      <c r="E97" s="33">
        <f t="shared" si="130"/>
        <v>1.06</v>
      </c>
      <c r="F97" s="35">
        <f t="shared" si="131"/>
        <v>994.98515184067753</v>
      </c>
      <c r="G97" s="53">
        <f t="shared" si="132"/>
        <v>12.427910749536748</v>
      </c>
      <c r="H97" s="32">
        <f t="shared" si="133"/>
        <v>80.060532449331092</v>
      </c>
      <c r="I97" s="54">
        <f t="shared" si="134"/>
        <v>26.514307898923249</v>
      </c>
      <c r="J97" s="45">
        <f t="shared" si="135"/>
        <v>26.261556122397288</v>
      </c>
      <c r="K97" s="21"/>
      <c r="L97" s="36">
        <f t="shared" si="98"/>
        <v>1014.9999999999999</v>
      </c>
      <c r="M97" s="32">
        <f t="shared" si="99"/>
        <v>27.9</v>
      </c>
      <c r="N97" s="33">
        <f t="shared" si="136"/>
        <v>1.01</v>
      </c>
      <c r="O97" s="35">
        <f t="shared" si="137"/>
        <v>948.42767143586116</v>
      </c>
      <c r="P97" s="53">
        <f t="shared" si="138"/>
        <v>13.65596994813658</v>
      </c>
      <c r="Q97" s="32">
        <f t="shared" si="139"/>
        <v>69.45150546155665</v>
      </c>
      <c r="R97" s="54">
        <f t="shared" si="140"/>
        <v>29.516364868070472</v>
      </c>
      <c r="S97" s="45">
        <f t="shared" si="141"/>
        <v>28.962899199821841</v>
      </c>
      <c r="T97" s="21"/>
      <c r="U97" s="36">
        <f t="shared" si="100"/>
        <v>761.24999999999989</v>
      </c>
      <c r="V97" s="32">
        <f t="shared" si="101"/>
        <v>27.9</v>
      </c>
      <c r="W97" s="33">
        <f t="shared" si="142"/>
        <v>0.96</v>
      </c>
      <c r="X97" s="35">
        <f t="shared" si="143"/>
        <v>901.5547045242896</v>
      </c>
      <c r="Y97" s="53">
        <f t="shared" si="144"/>
        <v>13.468473056977126</v>
      </c>
      <c r="Z97" s="32">
        <f t="shared" si="145"/>
        <v>66.938152581242576</v>
      </c>
      <c r="AA97" s="54">
        <f t="shared" si="146"/>
        <v>33.460179586634638</v>
      </c>
      <c r="AB97" s="45">
        <f t="shared" si="147"/>
        <v>32.908323255955459</v>
      </c>
      <c r="AC97" s="21"/>
      <c r="AD97" s="36">
        <f t="shared" si="102"/>
        <v>608.99999999999989</v>
      </c>
      <c r="AE97" s="32">
        <f t="shared" si="103"/>
        <v>27.9</v>
      </c>
      <c r="AF97" s="33">
        <f t="shared" si="148"/>
        <v>0.91</v>
      </c>
      <c r="AG97" s="35">
        <f t="shared" si="149"/>
        <v>859.09663486575562</v>
      </c>
      <c r="AH97" s="53">
        <f t="shared" si="150"/>
        <v>13.340518922583879</v>
      </c>
      <c r="AI97" s="32">
        <f t="shared" si="151"/>
        <v>64.397542543222158</v>
      </c>
      <c r="AJ97" s="54">
        <f t="shared" si="152"/>
        <v>36.692817458385619</v>
      </c>
      <c r="AK97" s="45">
        <f t="shared" si="153"/>
        <v>36.137511293795626</v>
      </c>
      <c r="AL97" s="21"/>
      <c r="AM97" s="36">
        <f t="shared" si="104"/>
        <v>608.99999999999989</v>
      </c>
      <c r="AN97" s="32">
        <f t="shared" si="105"/>
        <v>27.9</v>
      </c>
      <c r="AO97" s="33">
        <f t="shared" si="154"/>
        <v>0.91</v>
      </c>
      <c r="AP97" s="35">
        <f t="shared" si="155"/>
        <v>859.09663486575562</v>
      </c>
      <c r="AQ97" s="53">
        <f t="shared" si="156"/>
        <v>13.340518922583879</v>
      </c>
      <c r="AR97" s="32">
        <f t="shared" si="157"/>
        <v>64.397542543222158</v>
      </c>
      <c r="AS97" s="54">
        <f t="shared" si="158"/>
        <v>36.692817458385619</v>
      </c>
      <c r="AT97" s="45">
        <f t="shared" si="159"/>
        <v>36.137511293795626</v>
      </c>
      <c r="AU97" s="21"/>
      <c r="AV97" s="36" t="str">
        <f t="shared" si="106"/>
        <v/>
      </c>
      <c r="AW97" s="32" t="str">
        <f t="shared" si="107"/>
        <v/>
      </c>
      <c r="AX97" s="33" t="str">
        <f t="shared" si="160"/>
        <v/>
      </c>
      <c r="AY97" s="35" t="str">
        <f t="shared" si="161"/>
        <v/>
      </c>
      <c r="AZ97" s="53" t="str">
        <f t="shared" si="162"/>
        <v/>
      </c>
      <c r="BA97" s="32" t="str">
        <f t="shared" si="163"/>
        <v/>
      </c>
      <c r="BB97" s="54" t="str">
        <f t="shared" si="164"/>
        <v/>
      </c>
      <c r="BC97" s="45" t="str">
        <f t="shared" si="165"/>
        <v/>
      </c>
      <c r="BD97" s="21"/>
      <c r="BE97" s="36" t="str">
        <f t="shared" si="108"/>
        <v/>
      </c>
      <c r="BF97" s="32" t="str">
        <f t="shared" si="109"/>
        <v/>
      </c>
      <c r="BG97" s="33" t="str">
        <f t="shared" si="166"/>
        <v/>
      </c>
      <c r="BH97" s="35" t="str">
        <f t="shared" si="167"/>
        <v/>
      </c>
      <c r="BI97" s="53" t="str">
        <f t="shared" si="168"/>
        <v/>
      </c>
      <c r="BJ97" s="32" t="str">
        <f t="shared" si="169"/>
        <v/>
      </c>
      <c r="BK97" s="54" t="str">
        <f t="shared" si="170"/>
        <v/>
      </c>
      <c r="BL97" s="45" t="str">
        <f t="shared" si="171"/>
        <v/>
      </c>
      <c r="BM97" s="21"/>
      <c r="BN97" s="36" t="str">
        <f t="shared" si="110"/>
        <v/>
      </c>
      <c r="BO97" s="32" t="str">
        <f t="shared" si="111"/>
        <v/>
      </c>
      <c r="BP97" s="33" t="str">
        <f t="shared" si="172"/>
        <v/>
      </c>
      <c r="BQ97" s="35" t="str">
        <f t="shared" si="173"/>
        <v/>
      </c>
      <c r="BR97" s="53" t="str">
        <f t="shared" si="174"/>
        <v/>
      </c>
      <c r="BS97" s="32" t="str">
        <f t="shared" si="175"/>
        <v/>
      </c>
      <c r="BT97" s="54" t="str">
        <f t="shared" si="176"/>
        <v/>
      </c>
      <c r="BU97" s="45" t="str">
        <f t="shared" si="177"/>
        <v/>
      </c>
      <c r="BV97" s="4">
        <v>98</v>
      </c>
      <c r="BX97" s="77">
        <v>98</v>
      </c>
      <c r="BY97" s="104">
        <f t="shared" si="112"/>
        <v>608.99999999999989</v>
      </c>
      <c r="BZ97" s="104">
        <f t="shared" si="113"/>
        <v>26.831639896214824</v>
      </c>
      <c r="CA97" s="104">
        <f t="shared" si="114"/>
        <v>39.769481175658932</v>
      </c>
      <c r="CB97" s="105">
        <f t="shared" si="115"/>
        <v>859.09663486575562</v>
      </c>
      <c r="CC97" s="106">
        <f t="shared" si="116"/>
        <v>0.91</v>
      </c>
      <c r="CD97" s="87">
        <f t="shared" si="117"/>
        <v>11.103195966425917</v>
      </c>
      <c r="CE97" s="23">
        <f t="shared" si="118"/>
        <v>77.373815382842068</v>
      </c>
      <c r="CF97" s="24">
        <f t="shared" si="119"/>
        <v>40.220125318857121</v>
      </c>
      <c r="CG97" s="88">
        <f t="shared" si="120"/>
        <v>39.769481175658932</v>
      </c>
      <c r="CH97" s="22"/>
      <c r="CI97" s="77">
        <v>98</v>
      </c>
      <c r="CJ97" s="104">
        <f t="shared" si="121"/>
        <v>608.99999999999989</v>
      </c>
      <c r="CK97" s="104">
        <f t="shared" si="122"/>
        <v>26.831639896214824</v>
      </c>
      <c r="CL97" s="104">
        <f t="shared" si="123"/>
        <v>39.769481175658932</v>
      </c>
      <c r="CM97" s="104">
        <f t="shared" si="124"/>
        <v>859.09663486575562</v>
      </c>
      <c r="CN97" s="114">
        <f t="shared" si="125"/>
        <v>0.91</v>
      </c>
      <c r="CO97" s="104">
        <f t="shared" si="126"/>
        <v>985.81573056448167</v>
      </c>
      <c r="CP97" s="114">
        <f t="shared" si="127"/>
        <v>26.261556122397288</v>
      </c>
    </row>
    <row r="98" spans="1:94" ht="15" customHeight="1">
      <c r="A98" s="4">
        <v>99</v>
      </c>
      <c r="B98" s="34">
        <f t="shared" si="97"/>
        <v>1450</v>
      </c>
      <c r="C98" s="32">
        <f t="shared" si="128"/>
        <v>28</v>
      </c>
      <c r="D98" s="120">
        <f t="shared" si="129"/>
        <v>984.18722744928698</v>
      </c>
      <c r="E98" s="33">
        <f t="shared" si="130"/>
        <v>1.06</v>
      </c>
      <c r="F98" s="35">
        <f t="shared" si="131"/>
        <v>1000.1280159901571</v>
      </c>
      <c r="G98" s="53">
        <f t="shared" si="132"/>
        <v>12.464009426058386</v>
      </c>
      <c r="H98" s="32">
        <f t="shared" si="133"/>
        <v>80.24127564435237</v>
      </c>
      <c r="I98" s="54">
        <f t="shared" si="134"/>
        <v>26.544220134605045</v>
      </c>
      <c r="J98" s="45">
        <f t="shared" si="135"/>
        <v>26.28961753169586</v>
      </c>
      <c r="K98" s="21"/>
      <c r="L98" s="36">
        <f t="shared" si="98"/>
        <v>1014.9999999999999</v>
      </c>
      <c r="M98" s="32">
        <f t="shared" si="99"/>
        <v>28</v>
      </c>
      <c r="N98" s="33">
        <f t="shared" si="136"/>
        <v>1.01</v>
      </c>
      <c r="O98" s="35">
        <f t="shared" si="137"/>
        <v>953.61970217193607</v>
      </c>
      <c r="P98" s="53">
        <f t="shared" si="138"/>
        <v>13.703459962287608</v>
      </c>
      <c r="Q98" s="32">
        <f t="shared" si="139"/>
        <v>69.589702512820139</v>
      </c>
      <c r="R98" s="54">
        <f t="shared" si="140"/>
        <v>29.545716625145253</v>
      </c>
      <c r="S98" s="45">
        <f t="shared" si="141"/>
        <v>28.99107466657561</v>
      </c>
      <c r="T98" s="21"/>
      <c r="U98" s="36">
        <f t="shared" si="100"/>
        <v>761.24999999999989</v>
      </c>
      <c r="V98" s="32">
        <f t="shared" si="101"/>
        <v>28</v>
      </c>
      <c r="W98" s="33">
        <f t="shared" si="142"/>
        <v>0.96</v>
      </c>
      <c r="X98" s="35">
        <f t="shared" si="143"/>
        <v>906.76766115437783</v>
      </c>
      <c r="Y98" s="53">
        <f t="shared" si="144"/>
        <v>13.5152910392602</v>
      </c>
      <c r="Z98" s="32">
        <f t="shared" si="145"/>
        <v>67.0919818537635</v>
      </c>
      <c r="AA98" s="54">
        <f t="shared" si="146"/>
        <v>33.498604618806169</v>
      </c>
      <c r="AB98" s="45">
        <f t="shared" si="147"/>
        <v>32.945620304224619</v>
      </c>
      <c r="AC98" s="21"/>
      <c r="AD98" s="36">
        <f t="shared" si="102"/>
        <v>608.99999999999989</v>
      </c>
      <c r="AE98" s="32">
        <f t="shared" si="103"/>
        <v>28</v>
      </c>
      <c r="AF98" s="33">
        <f t="shared" si="148"/>
        <v>0.91</v>
      </c>
      <c r="AG98" s="35">
        <f t="shared" si="149"/>
        <v>864.30377754846825</v>
      </c>
      <c r="AH98" s="53">
        <f t="shared" si="150"/>
        <v>13.386878287897801</v>
      </c>
      <c r="AI98" s="32">
        <f t="shared" si="151"/>
        <v>64.56350457222193</v>
      </c>
      <c r="AJ98" s="54">
        <f t="shared" si="152"/>
        <v>36.74006845417027</v>
      </c>
      <c r="AK98" s="45">
        <f t="shared" si="153"/>
        <v>36.183645137600742</v>
      </c>
      <c r="AL98" s="21"/>
      <c r="AM98" s="36">
        <f t="shared" si="104"/>
        <v>608.99999999999989</v>
      </c>
      <c r="AN98" s="32">
        <f t="shared" si="105"/>
        <v>28</v>
      </c>
      <c r="AO98" s="33">
        <f t="shared" si="154"/>
        <v>0.91</v>
      </c>
      <c r="AP98" s="35">
        <f t="shared" si="155"/>
        <v>864.30377754846825</v>
      </c>
      <c r="AQ98" s="53">
        <f t="shared" si="156"/>
        <v>13.386878287897801</v>
      </c>
      <c r="AR98" s="32">
        <f t="shared" si="157"/>
        <v>64.56350457222193</v>
      </c>
      <c r="AS98" s="54">
        <f t="shared" si="158"/>
        <v>36.74006845417027</v>
      </c>
      <c r="AT98" s="45">
        <f t="shared" si="159"/>
        <v>36.183645137600742</v>
      </c>
      <c r="AU98" s="21"/>
      <c r="AV98" s="36" t="str">
        <f t="shared" si="106"/>
        <v/>
      </c>
      <c r="AW98" s="32" t="str">
        <f t="shared" si="107"/>
        <v/>
      </c>
      <c r="AX98" s="33" t="str">
        <f t="shared" si="160"/>
        <v/>
      </c>
      <c r="AY98" s="35" t="str">
        <f t="shared" si="161"/>
        <v/>
      </c>
      <c r="AZ98" s="53" t="str">
        <f t="shared" si="162"/>
        <v/>
      </c>
      <c r="BA98" s="32" t="str">
        <f t="shared" si="163"/>
        <v/>
      </c>
      <c r="BB98" s="54" t="str">
        <f t="shared" si="164"/>
        <v/>
      </c>
      <c r="BC98" s="45" t="str">
        <f t="shared" si="165"/>
        <v/>
      </c>
      <c r="BD98" s="21"/>
      <c r="BE98" s="36" t="str">
        <f t="shared" si="108"/>
        <v/>
      </c>
      <c r="BF98" s="32" t="str">
        <f t="shared" si="109"/>
        <v/>
      </c>
      <c r="BG98" s="33" t="str">
        <f t="shared" si="166"/>
        <v/>
      </c>
      <c r="BH98" s="35" t="str">
        <f t="shared" si="167"/>
        <v/>
      </c>
      <c r="BI98" s="53" t="str">
        <f t="shared" si="168"/>
        <v/>
      </c>
      <c r="BJ98" s="32" t="str">
        <f t="shared" si="169"/>
        <v/>
      </c>
      <c r="BK98" s="54" t="str">
        <f t="shared" si="170"/>
        <v/>
      </c>
      <c r="BL98" s="45" t="str">
        <f t="shared" si="171"/>
        <v/>
      </c>
      <c r="BM98" s="21"/>
      <c r="BN98" s="36" t="str">
        <f t="shared" si="110"/>
        <v/>
      </c>
      <c r="BO98" s="32" t="str">
        <f t="shared" si="111"/>
        <v/>
      </c>
      <c r="BP98" s="33" t="str">
        <f t="shared" si="172"/>
        <v/>
      </c>
      <c r="BQ98" s="35" t="str">
        <f t="shared" si="173"/>
        <v/>
      </c>
      <c r="BR98" s="53" t="str">
        <f t="shared" si="174"/>
        <v/>
      </c>
      <c r="BS98" s="32" t="str">
        <f t="shared" si="175"/>
        <v/>
      </c>
      <c r="BT98" s="54" t="str">
        <f t="shared" si="176"/>
        <v/>
      </c>
      <c r="BU98" s="45" t="str">
        <f t="shared" si="177"/>
        <v/>
      </c>
      <c r="BV98" s="4">
        <v>99</v>
      </c>
      <c r="BX98" s="77">
        <v>99</v>
      </c>
      <c r="BY98" s="104">
        <f t="shared" si="112"/>
        <v>608.99999999999989</v>
      </c>
      <c r="BZ98" s="104">
        <f t="shared" si="113"/>
        <v>26.923694842079396</v>
      </c>
      <c r="CA98" s="104">
        <f t="shared" si="114"/>
        <v>39.834525648463718</v>
      </c>
      <c r="CB98" s="105">
        <f t="shared" si="115"/>
        <v>864.30377754846825</v>
      </c>
      <c r="CC98" s="106">
        <f t="shared" si="116"/>
        <v>0.91</v>
      </c>
      <c r="CD98" s="87">
        <f t="shared" si="117"/>
        <v>11.133204854193909</v>
      </c>
      <c r="CE98" s="23">
        <f t="shared" si="118"/>
        <v>77.632971715496865</v>
      </c>
      <c r="CF98" s="24">
        <f t="shared" si="119"/>
        <v>40.287425779257262</v>
      </c>
      <c r="CG98" s="88">
        <f t="shared" si="120"/>
        <v>39.834525648463718</v>
      </c>
      <c r="CH98" s="22"/>
      <c r="CI98" s="77">
        <v>99</v>
      </c>
      <c r="CJ98" s="104">
        <f t="shared" si="121"/>
        <v>608.99999999999989</v>
      </c>
      <c r="CK98" s="104">
        <f t="shared" si="122"/>
        <v>26.923694842079396</v>
      </c>
      <c r="CL98" s="104">
        <f t="shared" si="123"/>
        <v>39.834525648463718</v>
      </c>
      <c r="CM98" s="104">
        <f t="shared" si="124"/>
        <v>864.30377754846825</v>
      </c>
      <c r="CN98" s="114">
        <f t="shared" si="125"/>
        <v>0.91</v>
      </c>
      <c r="CO98" s="104">
        <f t="shared" si="126"/>
        <v>984.18722744928698</v>
      </c>
      <c r="CP98" s="114">
        <f t="shared" si="127"/>
        <v>26.28961753169586</v>
      </c>
    </row>
    <row r="99" spans="1:94" ht="15" customHeight="1" thickBot="1">
      <c r="A99" s="16">
        <v>100</v>
      </c>
      <c r="B99" s="37">
        <f t="shared" si="97"/>
        <v>1450</v>
      </c>
      <c r="C99" s="38">
        <f t="shared" si="128"/>
        <v>28.1</v>
      </c>
      <c r="D99" s="119">
        <f t="shared" si="129"/>
        <v>982.56326105397511</v>
      </c>
      <c r="E99" s="39">
        <f t="shared" si="130"/>
        <v>1.06</v>
      </c>
      <c r="F99" s="40">
        <f t="shared" si="131"/>
        <v>1005.2735294591453</v>
      </c>
      <c r="G99" s="51">
        <f t="shared" si="132"/>
        <v>12.500108102580024</v>
      </c>
      <c r="H99" s="38">
        <f t="shared" si="133"/>
        <v>80.421186857708591</v>
      </c>
      <c r="I99" s="52">
        <f t="shared" si="134"/>
        <v>26.573961243106766</v>
      </c>
      <c r="J99" s="44">
        <f t="shared" si="135"/>
        <v>26.317511799366386</v>
      </c>
      <c r="K99" s="21"/>
      <c r="L99" s="41">
        <f t="shared" si="98"/>
        <v>1014.9999999999999</v>
      </c>
      <c r="M99" s="38">
        <f t="shared" si="99"/>
        <v>28.1</v>
      </c>
      <c r="N99" s="39">
        <f t="shared" si="136"/>
        <v>1.01</v>
      </c>
      <c r="O99" s="40">
        <f t="shared" si="137"/>
        <v>958.81473496616206</v>
      </c>
      <c r="P99" s="51">
        <f t="shared" si="138"/>
        <v>13.750949976438635</v>
      </c>
      <c r="Q99" s="38">
        <f t="shared" si="139"/>
        <v>69.727163331190155</v>
      </c>
      <c r="R99" s="52">
        <f t="shared" si="140"/>
        <v>29.574883115331264</v>
      </c>
      <c r="S99" s="44">
        <f t="shared" si="141"/>
        <v>29.019066423238268</v>
      </c>
      <c r="T99" s="21"/>
      <c r="U99" s="41">
        <f t="shared" si="100"/>
        <v>761.24999999999989</v>
      </c>
      <c r="V99" s="38">
        <f t="shared" si="101"/>
        <v>28.1</v>
      </c>
      <c r="W99" s="39">
        <f t="shared" si="142"/>
        <v>0.96</v>
      </c>
      <c r="X99" s="40">
        <f t="shared" si="143"/>
        <v>911.9842640514488</v>
      </c>
      <c r="Y99" s="51">
        <f t="shared" si="144"/>
        <v>13.562109021543272</v>
      </c>
      <c r="Z99" s="38">
        <f t="shared" si="145"/>
        <v>67.245017910029418</v>
      </c>
      <c r="AA99" s="52">
        <f t="shared" si="146"/>
        <v>33.536787827589549</v>
      </c>
      <c r="AB99" s="44">
        <f t="shared" si="147"/>
        <v>32.982677561147561</v>
      </c>
      <c r="AC99" s="21"/>
      <c r="AD99" s="41">
        <f t="shared" si="102"/>
        <v>608.99999999999989</v>
      </c>
      <c r="AE99" s="38">
        <f t="shared" si="103"/>
        <v>28.1</v>
      </c>
      <c r="AF99" s="39">
        <f t="shared" si="148"/>
        <v>0.92</v>
      </c>
      <c r="AG99" s="40">
        <f t="shared" si="149"/>
        <v>869.51535722170081</v>
      </c>
      <c r="AH99" s="51">
        <f t="shared" si="150"/>
        <v>13.433237653211721</v>
      </c>
      <c r="AI99" s="38">
        <f t="shared" si="151"/>
        <v>64.728651399523955</v>
      </c>
      <c r="AJ99" s="52">
        <f t="shared" si="152"/>
        <v>36.787027109220155</v>
      </c>
      <c r="AK99" s="44">
        <f t="shared" si="153"/>
        <v>36.229489097210276</v>
      </c>
      <c r="AL99" s="21"/>
      <c r="AM99" s="41">
        <f t="shared" si="104"/>
        <v>608.99999999999989</v>
      </c>
      <c r="AN99" s="38">
        <f t="shared" si="105"/>
        <v>28.1</v>
      </c>
      <c r="AO99" s="39">
        <f t="shared" si="154"/>
        <v>0.92</v>
      </c>
      <c r="AP99" s="40">
        <f t="shared" si="155"/>
        <v>869.51535722170081</v>
      </c>
      <c r="AQ99" s="51">
        <f t="shared" si="156"/>
        <v>13.433237653211721</v>
      </c>
      <c r="AR99" s="38">
        <f t="shared" si="157"/>
        <v>64.728651399523955</v>
      </c>
      <c r="AS99" s="52">
        <f t="shared" si="158"/>
        <v>36.787027109220155</v>
      </c>
      <c r="AT99" s="44">
        <f t="shared" si="159"/>
        <v>36.229489097210276</v>
      </c>
      <c r="AU99" s="21"/>
      <c r="AV99" s="41" t="str">
        <f t="shared" si="106"/>
        <v/>
      </c>
      <c r="AW99" s="38" t="str">
        <f t="shared" si="107"/>
        <v/>
      </c>
      <c r="AX99" s="39" t="str">
        <f t="shared" si="160"/>
        <v/>
      </c>
      <c r="AY99" s="40" t="str">
        <f t="shared" si="161"/>
        <v/>
      </c>
      <c r="AZ99" s="51" t="str">
        <f t="shared" si="162"/>
        <v/>
      </c>
      <c r="BA99" s="38" t="str">
        <f t="shared" si="163"/>
        <v/>
      </c>
      <c r="BB99" s="52" t="str">
        <f t="shared" si="164"/>
        <v/>
      </c>
      <c r="BC99" s="44" t="str">
        <f t="shared" si="165"/>
        <v/>
      </c>
      <c r="BD99" s="21"/>
      <c r="BE99" s="41" t="str">
        <f t="shared" si="108"/>
        <v/>
      </c>
      <c r="BF99" s="38" t="str">
        <f t="shared" si="109"/>
        <v/>
      </c>
      <c r="BG99" s="39" t="str">
        <f t="shared" si="166"/>
        <v/>
      </c>
      <c r="BH99" s="40" t="str">
        <f t="shared" si="167"/>
        <v/>
      </c>
      <c r="BI99" s="51" t="str">
        <f t="shared" si="168"/>
        <v/>
      </c>
      <c r="BJ99" s="38" t="str">
        <f t="shared" si="169"/>
        <v/>
      </c>
      <c r="BK99" s="52" t="str">
        <f t="shared" si="170"/>
        <v/>
      </c>
      <c r="BL99" s="44" t="str">
        <f t="shared" si="171"/>
        <v/>
      </c>
      <c r="BM99" s="21"/>
      <c r="BN99" s="41" t="str">
        <f t="shared" si="110"/>
        <v/>
      </c>
      <c r="BO99" s="38" t="str">
        <f t="shared" si="111"/>
        <v/>
      </c>
      <c r="BP99" s="39" t="str">
        <f t="shared" si="172"/>
        <v/>
      </c>
      <c r="BQ99" s="40" t="str">
        <f t="shared" si="173"/>
        <v/>
      </c>
      <c r="BR99" s="51" t="str">
        <f t="shared" si="174"/>
        <v/>
      </c>
      <c r="BS99" s="38" t="str">
        <f t="shared" si="175"/>
        <v/>
      </c>
      <c r="BT99" s="52" t="str">
        <f t="shared" si="176"/>
        <v/>
      </c>
      <c r="BU99" s="44" t="str">
        <f t="shared" si="177"/>
        <v/>
      </c>
      <c r="BV99" s="16">
        <v>100</v>
      </c>
      <c r="BX99" s="78">
        <v>100</v>
      </c>
      <c r="BY99" s="107">
        <f t="shared" si="112"/>
        <v>608.99999999999989</v>
      </c>
      <c r="BZ99" s="107">
        <f t="shared" si="113"/>
        <v>27.015749787943967</v>
      </c>
      <c r="CA99" s="107">
        <f t="shared" si="114"/>
        <v>39.899208534802575</v>
      </c>
      <c r="CB99" s="108">
        <f t="shared" si="115"/>
        <v>869.51535722170081</v>
      </c>
      <c r="CC99" s="109">
        <f t="shared" si="116"/>
        <v>0.92</v>
      </c>
      <c r="CD99" s="89">
        <f t="shared" si="117"/>
        <v>11.163213741961902</v>
      </c>
      <c r="CE99" s="90">
        <f t="shared" si="118"/>
        <v>77.891132188326807</v>
      </c>
      <c r="CF99" s="91">
        <f t="shared" si="119"/>
        <v>40.354356031032601</v>
      </c>
      <c r="CG99" s="92">
        <f t="shared" si="120"/>
        <v>39.899208534802575</v>
      </c>
      <c r="CH99" s="22"/>
      <c r="CI99" s="78">
        <v>100</v>
      </c>
      <c r="CJ99" s="107">
        <f t="shared" si="121"/>
        <v>608.99999999999989</v>
      </c>
      <c r="CK99" s="107">
        <f t="shared" si="122"/>
        <v>27.015749787943967</v>
      </c>
      <c r="CL99" s="107">
        <f t="shared" si="123"/>
        <v>39.899208534802575</v>
      </c>
      <c r="CM99" s="107">
        <f t="shared" si="124"/>
        <v>869.51535722170081</v>
      </c>
      <c r="CN99" s="115">
        <f t="shared" si="125"/>
        <v>0.92</v>
      </c>
      <c r="CO99" s="107">
        <f t="shared" si="126"/>
        <v>982.56326105397511</v>
      </c>
      <c r="CP99" s="115">
        <f t="shared" si="127"/>
        <v>26.317511799366386</v>
      </c>
    </row>
    <row r="100" spans="1:94" ht="6.75" customHeight="1"/>
    <row r="101" spans="1:94">
      <c r="A101" s="332"/>
      <c r="B101" s="332"/>
      <c r="C101" s="332"/>
      <c r="D101" s="332"/>
      <c r="E101" s="332"/>
      <c r="F101" s="332"/>
      <c r="G101" s="332"/>
      <c r="H101" s="332"/>
      <c r="I101" s="332"/>
      <c r="J101" s="332"/>
      <c r="K101" s="332"/>
      <c r="L101" s="332"/>
      <c r="M101" s="332"/>
      <c r="N101" s="332"/>
      <c r="O101" s="332"/>
      <c r="P101" s="332"/>
      <c r="Q101" s="332"/>
      <c r="R101" s="332"/>
      <c r="S101" s="332"/>
      <c r="T101" s="332"/>
      <c r="U101" s="332"/>
      <c r="V101" s="332"/>
      <c r="W101" s="332"/>
      <c r="X101" s="332"/>
      <c r="Y101" s="332"/>
      <c r="Z101" s="332"/>
      <c r="AA101" s="332"/>
      <c r="AB101" s="332"/>
      <c r="AC101" s="332"/>
      <c r="AD101" s="332"/>
      <c r="AE101" s="332"/>
      <c r="AF101" s="332"/>
      <c r="AG101" s="332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</row>
  </sheetData>
  <sheetProtection password="CC3D" sheet="1" objects="1" scenarios="1" selectLockedCells="1"/>
  <mergeCells count="25">
    <mergeCell ref="A101:AG101"/>
    <mergeCell ref="AC5:AC79"/>
    <mergeCell ref="T5:T79"/>
    <mergeCell ref="N5:S6"/>
    <mergeCell ref="W5:AB6"/>
    <mergeCell ref="K5:K79"/>
    <mergeCell ref="BX4:CC7"/>
    <mergeCell ref="CI4:CP7"/>
    <mergeCell ref="AU5:AU79"/>
    <mergeCell ref="AO5:AT6"/>
    <mergeCell ref="AX5:BC6"/>
    <mergeCell ref="BD5:BD79"/>
    <mergeCell ref="BG5:BL6"/>
    <mergeCell ref="BP5:BU6"/>
    <mergeCell ref="BM5:BM79"/>
    <mergeCell ref="L4:S4"/>
    <mergeCell ref="BN4:BU4"/>
    <mergeCell ref="BE4:BL4"/>
    <mergeCell ref="AV4:BC4"/>
    <mergeCell ref="AM4:AT4"/>
    <mergeCell ref="X2:AG2"/>
    <mergeCell ref="AD4:AK4"/>
    <mergeCell ref="U4:AB4"/>
    <mergeCell ref="AL5:AL79"/>
    <mergeCell ref="AF5:AK6"/>
  </mergeCells>
  <phoneticPr fontId="4"/>
  <conditionalFormatting sqref="E9:F99">
    <cfRule type="cellIs" dxfId="31" priority="15" stopIfTrue="1" operator="between">
      <formula>0.85</formula>
      <formula>1.2</formula>
    </cfRule>
    <cfRule type="cellIs" dxfId="30" priority="16" stopIfTrue="1" operator="between">
      <formula>0.8</formula>
      <formula>0.85</formula>
    </cfRule>
  </conditionalFormatting>
  <conditionalFormatting sqref="N9:O99">
    <cfRule type="cellIs" dxfId="29" priority="13" stopIfTrue="1" operator="between">
      <formula>0.85</formula>
      <formula>1.2</formula>
    </cfRule>
    <cfRule type="cellIs" dxfId="28" priority="14" stopIfTrue="1" operator="between">
      <formula>0.8</formula>
      <formula>0.85</formula>
    </cfRule>
  </conditionalFormatting>
  <conditionalFormatting sqref="W9:X99">
    <cfRule type="cellIs" dxfId="27" priority="11" stopIfTrue="1" operator="between">
      <formula>0.85</formula>
      <formula>1.2</formula>
    </cfRule>
    <cfRule type="cellIs" dxfId="26" priority="12" stopIfTrue="1" operator="between">
      <formula>0.8</formula>
      <formula>0.85</formula>
    </cfRule>
  </conditionalFormatting>
  <conditionalFormatting sqref="AF9:AG99">
    <cfRule type="cellIs" dxfId="25" priority="9" stopIfTrue="1" operator="between">
      <formula>0.85</formula>
      <formula>1.2</formula>
    </cfRule>
    <cfRule type="cellIs" dxfId="24" priority="10" stopIfTrue="1" operator="between">
      <formula>0.8</formula>
      <formula>0.85</formula>
    </cfRule>
  </conditionalFormatting>
  <conditionalFormatting sqref="AO9:AP99">
    <cfRule type="cellIs" dxfId="23" priority="7" stopIfTrue="1" operator="between">
      <formula>0.85</formula>
      <formula>1.2</formula>
    </cfRule>
    <cfRule type="cellIs" dxfId="22" priority="8" stopIfTrue="1" operator="between">
      <formula>0.8</formula>
      <formula>0.85</formula>
    </cfRule>
  </conditionalFormatting>
  <conditionalFormatting sqref="AX9:AY99">
    <cfRule type="cellIs" dxfId="21" priority="5" stopIfTrue="1" operator="between">
      <formula>0.85</formula>
      <formula>1.2</formula>
    </cfRule>
    <cfRule type="cellIs" dxfId="20" priority="6" stopIfTrue="1" operator="between">
      <formula>0.8</formula>
      <formula>0.85</formula>
    </cfRule>
  </conditionalFormatting>
  <conditionalFormatting sqref="BG9:BH99">
    <cfRule type="cellIs" dxfId="19" priority="3" stopIfTrue="1" operator="between">
      <formula>0.85</formula>
      <formula>1.2</formula>
    </cfRule>
    <cfRule type="cellIs" dxfId="18" priority="4" stopIfTrue="1" operator="between">
      <formula>0.8</formula>
      <formula>0.85</formula>
    </cfRule>
  </conditionalFormatting>
  <conditionalFormatting sqref="BP9:BQ99">
    <cfRule type="cellIs" dxfId="17" priority="1" stopIfTrue="1" operator="between">
      <formula>0.85</formula>
      <formula>1.2</formula>
    </cfRule>
    <cfRule type="cellIs" dxfId="16" priority="2" stopIfTrue="1" operator="between">
      <formula>0.8</formula>
      <formula>0.85</formula>
    </cfRule>
  </conditionalFormatting>
  <printOptions horizontalCentered="1"/>
  <pageMargins left="0.39370078740157483" right="0.39370078740157483" top="0.41" bottom="0.41" header="0.45" footer="0.51181102362204722"/>
  <pageSetup paperSize="9" scale="5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V101"/>
  <sheetViews>
    <sheetView zoomScale="75" workbookViewId="0"/>
  </sheetViews>
  <sheetFormatPr defaultRowHeight="13.5"/>
  <cols>
    <col min="1" max="1" width="5.625" style="12" customWidth="1"/>
    <col min="2" max="2" width="8.875" style="12" customWidth="1"/>
    <col min="3" max="3" width="9.125" style="12" customWidth="1"/>
    <col min="4" max="4" width="11.875" style="12" customWidth="1"/>
    <col min="5" max="5" width="7.125" style="12" customWidth="1"/>
    <col min="6" max="6" width="6.125" style="12" customWidth="1"/>
    <col min="7" max="10" width="9" style="12"/>
    <col min="11" max="11" width="2.5" style="12" customWidth="1"/>
    <col min="12" max="12" width="8.875" style="12" customWidth="1"/>
    <col min="13" max="14" width="6.625" style="12" customWidth="1"/>
    <col min="15" max="15" width="6.125" style="12" customWidth="1"/>
    <col min="16" max="19" width="9" style="12"/>
    <col min="20" max="20" width="2.5" style="12" customWidth="1"/>
    <col min="21" max="21" width="8.875" style="12" customWidth="1"/>
    <col min="22" max="23" width="6.625" style="12" customWidth="1"/>
    <col min="24" max="24" width="6.125" style="12" customWidth="1"/>
    <col min="25" max="28" width="9" style="12"/>
    <col min="29" max="29" width="2.5" style="12" customWidth="1"/>
    <col min="30" max="30" width="8.875" style="12" customWidth="1"/>
    <col min="31" max="31" width="6.625" style="12" customWidth="1"/>
    <col min="32" max="33" width="8.5" style="12" customWidth="1"/>
    <col min="34" max="37" width="9" style="12"/>
    <col min="38" max="38" width="2.5" style="12" customWidth="1"/>
    <col min="39" max="39" width="8.875" style="12" customWidth="1"/>
    <col min="40" max="40" width="6.625" style="12" customWidth="1"/>
    <col min="41" max="42" width="8.5" style="12" customWidth="1"/>
    <col min="43" max="46" width="9" style="12"/>
    <col min="47" max="47" width="2.5" style="12" customWidth="1"/>
    <col min="48" max="48" width="8.875" style="12" customWidth="1"/>
    <col min="49" max="49" width="6.625" style="12" customWidth="1"/>
    <col min="50" max="51" width="8.5" style="12" customWidth="1"/>
    <col min="52" max="55" width="9" style="12"/>
    <col min="56" max="56" width="2.5" style="12" customWidth="1"/>
    <col min="57" max="57" width="8.875" style="12" customWidth="1"/>
    <col min="58" max="58" width="6.625" style="12" customWidth="1"/>
    <col min="59" max="60" width="8.5" style="12" customWidth="1"/>
    <col min="61" max="64" width="9" style="12"/>
    <col min="65" max="65" width="2.5" style="12" customWidth="1"/>
    <col min="66" max="66" width="8.875" style="12" customWidth="1"/>
    <col min="67" max="67" width="6.625" style="12" customWidth="1"/>
    <col min="68" max="69" width="8.5" style="12" customWidth="1"/>
    <col min="70" max="74" width="9" style="12"/>
    <col min="75" max="75" width="8.875" style="12" customWidth="1"/>
    <col min="76" max="76" width="9" style="12"/>
    <col min="77" max="77" width="13.375" style="12" customWidth="1"/>
    <col min="78" max="78" width="14.375" style="12" customWidth="1"/>
    <col min="79" max="79" width="15.25" style="12" customWidth="1"/>
    <col min="80" max="80" width="11.125" style="12" customWidth="1"/>
    <col min="81" max="81" width="11.5" style="12" customWidth="1"/>
    <col min="82" max="87" width="9" style="12"/>
    <col min="88" max="89" width="10" style="12" bestFit="1" customWidth="1"/>
    <col min="90" max="90" width="13.25" style="12" bestFit="1" customWidth="1"/>
    <col min="91" max="92" width="9.125" style="12" customWidth="1"/>
    <col min="93" max="93" width="12.125" style="12" bestFit="1" customWidth="1"/>
    <col min="94" max="94" width="14.5" style="12" bestFit="1" customWidth="1"/>
    <col min="95" max="98" width="6.125" style="12" customWidth="1"/>
    <col min="99" max="99" width="7" style="12" bestFit="1" customWidth="1"/>
    <col min="100" max="16384" width="9" style="12"/>
  </cols>
  <sheetData>
    <row r="1" spans="1:95" ht="36" customHeight="1" thickBot="1">
      <c r="A1" s="11"/>
      <c r="X1" s="68"/>
      <c r="AB1" s="67" t="s">
        <v>26</v>
      </c>
      <c r="AO1" s="121" t="s">
        <v>120</v>
      </c>
      <c r="AP1" s="121"/>
      <c r="AQ1" s="121"/>
      <c r="AR1" s="121"/>
      <c r="AS1" s="121"/>
      <c r="AT1" s="121"/>
      <c r="AU1" s="121"/>
      <c r="BX1" s="123"/>
      <c r="CK1"/>
      <c r="CL1"/>
      <c r="CM1"/>
      <c r="CN1"/>
      <c r="CO1"/>
      <c r="CP1"/>
      <c r="CQ1"/>
    </row>
    <row r="2" spans="1:95" ht="36" customHeight="1">
      <c r="X2" s="301"/>
      <c r="Y2" s="301"/>
      <c r="Z2" s="301"/>
      <c r="AA2" s="301"/>
      <c r="AB2" s="301"/>
      <c r="AC2" s="301"/>
      <c r="AD2" s="301"/>
      <c r="AE2" s="301"/>
      <c r="AF2" s="301"/>
      <c r="AG2" s="301"/>
      <c r="AH2" s="19"/>
      <c r="AI2" s="19"/>
      <c r="AJ2" s="19"/>
      <c r="AK2" s="19"/>
      <c r="AL2" s="19"/>
      <c r="AM2" s="19"/>
      <c r="AN2" s="19"/>
      <c r="AO2" s="122" t="s">
        <v>121</v>
      </c>
      <c r="AP2" s="121"/>
      <c r="AQ2" s="121"/>
      <c r="AR2" s="121"/>
      <c r="AS2" s="121"/>
      <c r="AT2" s="121"/>
      <c r="AU2" s="121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X2" s="117" t="s">
        <v>35</v>
      </c>
      <c r="CK2"/>
      <c r="CL2"/>
      <c r="CM2"/>
      <c r="CN2"/>
      <c r="CO2"/>
      <c r="CP2"/>
      <c r="CQ2"/>
    </row>
    <row r="3" spans="1:95" ht="19.5" customHeight="1" thickBot="1">
      <c r="C3" s="12" t="s">
        <v>122</v>
      </c>
      <c r="CK3"/>
      <c r="CL3"/>
      <c r="CM3"/>
      <c r="CN3"/>
      <c r="CO3"/>
      <c r="CP3"/>
      <c r="CQ3"/>
    </row>
    <row r="4" spans="1:95" ht="21.75" customHeight="1" thickBot="1">
      <c r="A4" s="69" t="s">
        <v>17</v>
      </c>
      <c r="B4" s="70"/>
      <c r="C4" s="70"/>
      <c r="D4" s="70"/>
      <c r="E4" s="70"/>
      <c r="F4" s="70"/>
      <c r="G4" s="70"/>
      <c r="H4" s="70"/>
      <c r="I4" s="70"/>
      <c r="J4" s="71"/>
      <c r="K4" s="13"/>
      <c r="L4" s="302" t="s">
        <v>18</v>
      </c>
      <c r="M4" s="303"/>
      <c r="N4" s="303"/>
      <c r="O4" s="303"/>
      <c r="P4" s="303"/>
      <c r="Q4" s="303"/>
      <c r="R4" s="303"/>
      <c r="S4" s="304"/>
      <c r="T4" s="13"/>
      <c r="U4" s="302" t="s">
        <v>19</v>
      </c>
      <c r="V4" s="303"/>
      <c r="W4" s="303"/>
      <c r="X4" s="303"/>
      <c r="Y4" s="303"/>
      <c r="Z4" s="303"/>
      <c r="AA4" s="303"/>
      <c r="AB4" s="304"/>
      <c r="AC4" s="13"/>
      <c r="AD4" s="302" t="s">
        <v>20</v>
      </c>
      <c r="AE4" s="303"/>
      <c r="AF4" s="303"/>
      <c r="AG4" s="303"/>
      <c r="AH4" s="303"/>
      <c r="AI4" s="303"/>
      <c r="AJ4" s="303"/>
      <c r="AK4" s="304"/>
      <c r="AL4" s="13"/>
      <c r="AM4" s="302" t="s">
        <v>21</v>
      </c>
      <c r="AN4" s="303"/>
      <c r="AO4" s="303"/>
      <c r="AP4" s="303"/>
      <c r="AQ4" s="303"/>
      <c r="AR4" s="303"/>
      <c r="AS4" s="303"/>
      <c r="AT4" s="304"/>
      <c r="AU4" s="13"/>
      <c r="AV4" s="302" t="s">
        <v>22</v>
      </c>
      <c r="AW4" s="303"/>
      <c r="AX4" s="303"/>
      <c r="AY4" s="303"/>
      <c r="AZ4" s="303"/>
      <c r="BA4" s="303"/>
      <c r="BB4" s="303"/>
      <c r="BC4" s="304"/>
      <c r="BD4" s="13"/>
      <c r="BE4" s="302" t="s">
        <v>23</v>
      </c>
      <c r="BF4" s="303"/>
      <c r="BG4" s="303"/>
      <c r="BH4" s="303"/>
      <c r="BI4" s="303"/>
      <c r="BJ4" s="303"/>
      <c r="BK4" s="303"/>
      <c r="BL4" s="304"/>
      <c r="BM4" s="13"/>
      <c r="BN4" s="302" t="s">
        <v>24</v>
      </c>
      <c r="BO4" s="303"/>
      <c r="BP4" s="303"/>
      <c r="BQ4" s="303"/>
      <c r="BR4" s="303"/>
      <c r="BS4" s="303"/>
      <c r="BT4" s="303"/>
      <c r="BU4" s="304"/>
      <c r="BX4" s="314" t="s">
        <v>119</v>
      </c>
      <c r="BY4" s="315"/>
      <c r="BZ4" s="315"/>
      <c r="CA4" s="315"/>
      <c r="CB4" s="315"/>
      <c r="CC4" s="316"/>
      <c r="CD4" s="18"/>
      <c r="CE4" s="18"/>
      <c r="CF4" s="18"/>
      <c r="CG4" s="18"/>
      <c r="CH4" s="18"/>
      <c r="CI4" s="323" t="s">
        <v>31</v>
      </c>
      <c r="CJ4" s="324"/>
      <c r="CK4" s="324"/>
      <c r="CL4" s="324"/>
      <c r="CM4" s="324"/>
      <c r="CN4" s="324"/>
      <c r="CO4" s="324"/>
      <c r="CP4" s="325"/>
      <c r="CQ4"/>
    </row>
    <row r="5" spans="1:95" ht="29.25" customHeight="1">
      <c r="A5" s="55" t="s">
        <v>5</v>
      </c>
      <c r="B5" s="66">
        <f>'収穫予測（入力）'!G10</f>
        <v>36</v>
      </c>
      <c r="C5" s="55" t="s">
        <v>0</v>
      </c>
      <c r="D5" s="72"/>
      <c r="E5" s="66">
        <f>'収穫予測（入力）'!H10</f>
        <v>1600</v>
      </c>
      <c r="G5" s="18"/>
      <c r="H5" s="18"/>
      <c r="I5" s="18"/>
      <c r="J5" s="18"/>
      <c r="K5" s="142"/>
      <c r="L5" s="61" t="s">
        <v>8</v>
      </c>
      <c r="M5" s="56">
        <f>IF('収穫予測（入力）'!G16="",101,'収穫予測（入力）'!G16)</f>
        <v>36</v>
      </c>
      <c r="N5" s="308"/>
      <c r="O5" s="309"/>
      <c r="P5" s="309"/>
      <c r="Q5" s="309"/>
      <c r="R5" s="309"/>
      <c r="S5" s="310"/>
      <c r="T5" s="142"/>
      <c r="U5" s="55" t="s">
        <v>6</v>
      </c>
      <c r="V5" s="56">
        <f>IF('収穫予測（入力）'!M16="",101,'収穫予測（入力）'!M16)</f>
        <v>48</v>
      </c>
      <c r="W5" s="308"/>
      <c r="X5" s="309"/>
      <c r="Y5" s="309"/>
      <c r="Z5" s="309"/>
      <c r="AA5" s="309"/>
      <c r="AB5" s="310"/>
      <c r="AC5" s="142"/>
      <c r="AD5" s="55" t="s">
        <v>6</v>
      </c>
      <c r="AE5" s="56">
        <f>IF('収穫予測（入力）'!S16="",101,'収穫予測（入力）'!S16)</f>
        <v>60</v>
      </c>
      <c r="AF5" s="308"/>
      <c r="AG5" s="309"/>
      <c r="AH5" s="309"/>
      <c r="AI5" s="309"/>
      <c r="AJ5" s="309"/>
      <c r="AK5" s="310"/>
      <c r="AL5" s="142"/>
      <c r="AM5" s="55" t="s">
        <v>6</v>
      </c>
      <c r="AN5" s="56">
        <f>IF('収穫予測（入力）'!G26="",101,'収穫予測（入力）'!G26)</f>
        <v>80</v>
      </c>
      <c r="AO5" s="308"/>
      <c r="AP5" s="309"/>
      <c r="AQ5" s="309"/>
      <c r="AR5" s="309"/>
      <c r="AS5" s="309"/>
      <c r="AT5" s="310"/>
      <c r="AU5" s="142"/>
      <c r="AV5" s="55" t="s">
        <v>6</v>
      </c>
      <c r="AW5" s="56">
        <f>IF('収穫予測（入力）'!M26="",101,'収穫予測（入力）'!M26)</f>
        <v>90</v>
      </c>
      <c r="AX5" s="308"/>
      <c r="AY5" s="309"/>
      <c r="AZ5" s="309"/>
      <c r="BA5" s="309"/>
      <c r="BB5" s="309"/>
      <c r="BC5" s="310"/>
      <c r="BD5" s="142"/>
      <c r="BE5" s="55" t="s">
        <v>6</v>
      </c>
      <c r="BF5" s="56">
        <f>IF('収穫予測（入力）'!S26="",101,'収穫予測（入力）'!S26)</f>
        <v>101</v>
      </c>
      <c r="BG5" s="308"/>
      <c r="BH5" s="309"/>
      <c r="BI5" s="309"/>
      <c r="BJ5" s="309"/>
      <c r="BK5" s="309"/>
      <c r="BL5" s="310"/>
      <c r="BM5" s="142"/>
      <c r="BN5" s="55" t="s">
        <v>6</v>
      </c>
      <c r="BO5" s="56">
        <f>IF('収穫予測（入力）'!G36="",101,'収穫予測（入力）'!G36)</f>
        <v>101</v>
      </c>
      <c r="BP5" s="308"/>
      <c r="BQ5" s="309"/>
      <c r="BR5" s="309"/>
      <c r="BS5" s="309"/>
      <c r="BT5" s="309"/>
      <c r="BU5" s="310"/>
      <c r="BX5" s="317"/>
      <c r="BY5" s="318"/>
      <c r="BZ5" s="318"/>
      <c r="CA5" s="318"/>
      <c r="CB5" s="318"/>
      <c r="CC5" s="319"/>
      <c r="CD5" s="18"/>
      <c r="CE5" s="18"/>
      <c r="CF5" s="18"/>
      <c r="CG5" s="18"/>
      <c r="CH5" s="18"/>
      <c r="CI5" s="326"/>
      <c r="CJ5" s="327"/>
      <c r="CK5" s="327"/>
      <c r="CL5" s="327"/>
      <c r="CM5" s="327"/>
      <c r="CN5" s="327"/>
      <c r="CO5" s="327"/>
      <c r="CP5" s="328"/>
      <c r="CQ5"/>
    </row>
    <row r="6" spans="1:95" ht="15" customHeight="1">
      <c r="A6" s="14" t="s">
        <v>4</v>
      </c>
      <c r="B6" s="9">
        <f>'収穫予測（入力）'!I10</f>
        <v>14</v>
      </c>
      <c r="C6" s="14" t="s">
        <v>1</v>
      </c>
      <c r="D6" s="73"/>
      <c r="E6" s="25">
        <f>ROUND(B6/(29.95985/(1+EXP(1.001307714-0.02508*B5)))*29.95985/(1+EXP(1.001307714-0.02508*40)),1)</f>
        <v>14.7</v>
      </c>
      <c r="G6" s="18"/>
      <c r="H6" s="18"/>
      <c r="I6" s="18"/>
      <c r="J6" s="18"/>
      <c r="K6" s="143"/>
      <c r="L6" s="14" t="s">
        <v>2</v>
      </c>
      <c r="M6" s="135">
        <f>'収穫予測（入力）'!H16/100</f>
        <v>0.25</v>
      </c>
      <c r="N6" s="311"/>
      <c r="O6" s="312"/>
      <c r="P6" s="312"/>
      <c r="Q6" s="312"/>
      <c r="R6" s="312"/>
      <c r="S6" s="313"/>
      <c r="T6" s="143"/>
      <c r="U6" s="14" t="s">
        <v>2</v>
      </c>
      <c r="V6" s="8">
        <f>'収穫予測（入力）'!N16/100</f>
        <v>0.2</v>
      </c>
      <c r="W6" s="311"/>
      <c r="X6" s="312"/>
      <c r="Y6" s="312"/>
      <c r="Z6" s="312"/>
      <c r="AA6" s="312"/>
      <c r="AB6" s="313"/>
      <c r="AC6" s="143"/>
      <c r="AD6" s="14" t="s">
        <v>2</v>
      </c>
      <c r="AE6" s="8">
        <f>'収穫予測（入力）'!T16/100</f>
        <v>0.2</v>
      </c>
      <c r="AF6" s="311"/>
      <c r="AG6" s="312"/>
      <c r="AH6" s="312"/>
      <c r="AI6" s="312"/>
      <c r="AJ6" s="312"/>
      <c r="AK6" s="313"/>
      <c r="AL6" s="143"/>
      <c r="AM6" s="14" t="s">
        <v>2</v>
      </c>
      <c r="AN6" s="8">
        <f>'収穫予測（入力）'!H26/100</f>
        <v>0.2</v>
      </c>
      <c r="AO6" s="311"/>
      <c r="AP6" s="312"/>
      <c r="AQ6" s="312"/>
      <c r="AR6" s="312"/>
      <c r="AS6" s="312"/>
      <c r="AT6" s="313"/>
      <c r="AU6" s="143"/>
      <c r="AV6" s="14" t="s">
        <v>2</v>
      </c>
      <c r="AW6" s="8">
        <f>'収穫予測（入力）'!N26/100</f>
        <v>0</v>
      </c>
      <c r="AX6" s="311"/>
      <c r="AY6" s="312"/>
      <c r="AZ6" s="312"/>
      <c r="BA6" s="312"/>
      <c r="BB6" s="312"/>
      <c r="BC6" s="313"/>
      <c r="BD6" s="143"/>
      <c r="BE6" s="14" t="s">
        <v>2</v>
      </c>
      <c r="BF6" s="8">
        <f>'収穫予測（入力）'!T26/100</f>
        <v>0</v>
      </c>
      <c r="BG6" s="311"/>
      <c r="BH6" s="312"/>
      <c r="BI6" s="312"/>
      <c r="BJ6" s="312"/>
      <c r="BK6" s="312"/>
      <c r="BL6" s="313"/>
      <c r="BM6" s="143"/>
      <c r="BN6" s="14" t="s">
        <v>2</v>
      </c>
      <c r="BO6" s="8">
        <f>'収穫予測（入力）'!H36/100</f>
        <v>0</v>
      </c>
      <c r="BP6" s="311"/>
      <c r="BQ6" s="312"/>
      <c r="BR6" s="312"/>
      <c r="BS6" s="312"/>
      <c r="BT6" s="312"/>
      <c r="BU6" s="313"/>
      <c r="BX6" s="317"/>
      <c r="BY6" s="318"/>
      <c r="BZ6" s="318"/>
      <c r="CA6" s="318"/>
      <c r="CB6" s="318"/>
      <c r="CC6" s="319"/>
      <c r="CD6" s="18"/>
      <c r="CE6" s="18"/>
      <c r="CF6" s="18"/>
      <c r="CG6" s="18"/>
      <c r="CH6" s="18"/>
      <c r="CI6" s="326"/>
      <c r="CJ6" s="327"/>
      <c r="CK6" s="327"/>
      <c r="CL6" s="327"/>
      <c r="CM6" s="327"/>
      <c r="CN6" s="327"/>
      <c r="CO6" s="327"/>
      <c r="CP6" s="328"/>
    </row>
    <row r="7" spans="1:95" ht="15" customHeight="1" thickBot="1">
      <c r="A7" s="126"/>
      <c r="B7" s="238">
        <f>MIN(B9:B99)</f>
        <v>1600</v>
      </c>
      <c r="C7" s="127"/>
      <c r="D7" s="238">
        <f>MAX(D9:D99)</f>
        <v>1373.0832497606912</v>
      </c>
      <c r="E7" s="128">
        <f>MIN(E9:E99)</f>
        <v>0.8</v>
      </c>
      <c r="F7" s="129">
        <f>MIN(F9:F99)</f>
        <v>329.6165611030911</v>
      </c>
      <c r="G7" s="239">
        <f>B7-D7</f>
        <v>226.91675023930884</v>
      </c>
      <c r="J7" s="130">
        <f>MIN(J9:J99)</f>
        <v>18.806540866838034</v>
      </c>
      <c r="K7" s="143"/>
      <c r="L7" s="131">
        <f>MIN(L9:L99)</f>
        <v>1200</v>
      </c>
      <c r="M7" s="132">
        <f>MIN(M9:M99)</f>
        <v>14</v>
      </c>
      <c r="N7" s="127">
        <f>MIN(N9:N99)</f>
        <v>0.73</v>
      </c>
      <c r="O7" s="133">
        <f>MIN(O9:O99)</f>
        <v>297.30025768510041</v>
      </c>
      <c r="S7" s="130">
        <f>MIN(S9:S99)</f>
        <v>20.689692878293528</v>
      </c>
      <c r="T7" s="143"/>
      <c r="U7" s="131">
        <f>MIN(U9:U99)</f>
        <v>960</v>
      </c>
      <c r="V7" s="132">
        <f>MIN(V9:V99)</f>
        <v>16.2</v>
      </c>
      <c r="W7" s="127">
        <f>MIN(W9:W99)</f>
        <v>0.75</v>
      </c>
      <c r="X7" s="133">
        <f>MIN(X9:X99)</f>
        <v>365.13408952194902</v>
      </c>
      <c r="AB7" s="130">
        <f>MIN(AB9:AB99)</f>
        <v>24.08739036615685</v>
      </c>
      <c r="AC7" s="143"/>
      <c r="AD7" s="131">
        <f>MIN(AD9:AD99)</f>
        <v>768</v>
      </c>
      <c r="AE7" s="132">
        <f>MIN(AE9:AE99)</f>
        <v>18.3</v>
      </c>
      <c r="AF7" s="127">
        <f>MIN(AF9:AF99)</f>
        <v>0.75</v>
      </c>
      <c r="AG7" s="133">
        <f>MIN(AG9:AG99)</f>
        <v>427.29376178638159</v>
      </c>
      <c r="AK7" s="130">
        <f>MIN(AK9:AK99)</f>
        <v>27.660494667339918</v>
      </c>
      <c r="AL7" s="143"/>
      <c r="AM7" s="131">
        <f>MIN(AM9:AM99)</f>
        <v>614.40000000000009</v>
      </c>
      <c r="AN7" s="132">
        <f>MIN(AN9:AN99)</f>
        <v>21.5</v>
      </c>
      <c r="AO7" s="127">
        <f>MIN(AO9:AO99)</f>
        <v>0.78</v>
      </c>
      <c r="AP7" s="133">
        <f>MIN(AP9:AP99)</f>
        <v>539.30163237608031</v>
      </c>
      <c r="AT7" s="130">
        <f>MIN(AT9:AT99)</f>
        <v>32.340116441928622</v>
      </c>
      <c r="AU7" s="143"/>
      <c r="AV7" s="131">
        <f>MIN(AV9:AV99)</f>
        <v>614.40000000000009</v>
      </c>
      <c r="AW7" s="132">
        <f>MIN(AW9:AW99)</f>
        <v>22.9</v>
      </c>
      <c r="AX7" s="127">
        <f>MIN(AX9:AX99)</f>
        <v>0.82</v>
      </c>
      <c r="AY7" s="133">
        <f>MIN(AY9:AY99)</f>
        <v>607.26351515939098</v>
      </c>
      <c r="BC7" s="130">
        <f>MIN(BC9:BC99)</f>
        <v>33.287517614601612</v>
      </c>
      <c r="BD7" s="143"/>
      <c r="BE7" s="131">
        <f>MIN(BE9:BE99)</f>
        <v>0</v>
      </c>
      <c r="BF7" s="132">
        <f>MIN(BF9:BF99)</f>
        <v>0</v>
      </c>
      <c r="BG7" s="127">
        <f>MIN(BG9:BG99)</f>
        <v>0</v>
      </c>
      <c r="BH7" s="133">
        <f>MIN(BH9:BH99)</f>
        <v>0</v>
      </c>
      <c r="BL7" s="130">
        <f>MIN(BL9:BL99)</f>
        <v>0</v>
      </c>
      <c r="BM7" s="143"/>
      <c r="BN7" s="131">
        <f>MIN(BN9:BN99)</f>
        <v>0</v>
      </c>
      <c r="BO7" s="132">
        <f>MIN(BO9:BO99)</f>
        <v>0</v>
      </c>
      <c r="BP7" s="127">
        <f>MIN(BP9:BP99)</f>
        <v>0</v>
      </c>
      <c r="BQ7" s="133">
        <f>MIN(BQ9:BQ99)</f>
        <v>0</v>
      </c>
      <c r="BU7" s="130">
        <f>MIN(BU9:BU99)</f>
        <v>0</v>
      </c>
      <c r="BX7" s="320"/>
      <c r="BY7" s="321"/>
      <c r="BZ7" s="321"/>
      <c r="CA7" s="321"/>
      <c r="CB7" s="321"/>
      <c r="CC7" s="322"/>
      <c r="CI7" s="329"/>
      <c r="CJ7" s="330"/>
      <c r="CK7" s="330"/>
      <c r="CL7" s="330"/>
      <c r="CM7" s="330"/>
      <c r="CN7" s="330"/>
      <c r="CO7" s="330"/>
      <c r="CP7" s="331"/>
    </row>
    <row r="8" spans="1:95" ht="15" customHeight="1" thickBot="1">
      <c r="A8" s="1" t="s">
        <v>5</v>
      </c>
      <c r="B8" s="2" t="s">
        <v>3</v>
      </c>
      <c r="C8" s="3" t="s">
        <v>4</v>
      </c>
      <c r="D8" s="10" t="s">
        <v>27</v>
      </c>
      <c r="E8" s="10" t="s">
        <v>13</v>
      </c>
      <c r="F8" s="26" t="s">
        <v>7</v>
      </c>
      <c r="G8" s="46" t="s">
        <v>10</v>
      </c>
      <c r="H8" s="47" t="s">
        <v>11</v>
      </c>
      <c r="I8" s="48" t="s">
        <v>12</v>
      </c>
      <c r="J8" s="42" t="s">
        <v>25</v>
      </c>
      <c r="K8" s="143"/>
      <c r="L8" s="7" t="s">
        <v>3</v>
      </c>
      <c r="M8" s="3" t="s">
        <v>4</v>
      </c>
      <c r="N8" s="10" t="s">
        <v>13</v>
      </c>
      <c r="O8" s="26" t="s">
        <v>7</v>
      </c>
      <c r="P8" s="124" t="s">
        <v>10</v>
      </c>
      <c r="Q8" s="82" t="s">
        <v>11</v>
      </c>
      <c r="R8" s="125" t="s">
        <v>12</v>
      </c>
      <c r="S8" s="42" t="s">
        <v>25</v>
      </c>
      <c r="T8" s="143"/>
      <c r="U8" s="7" t="s">
        <v>3</v>
      </c>
      <c r="V8" s="3" t="s">
        <v>4</v>
      </c>
      <c r="W8" s="10" t="s">
        <v>13</v>
      </c>
      <c r="X8" s="26" t="s">
        <v>7</v>
      </c>
      <c r="Y8" s="124" t="s">
        <v>10</v>
      </c>
      <c r="Z8" s="82" t="s">
        <v>11</v>
      </c>
      <c r="AA8" s="125" t="s">
        <v>12</v>
      </c>
      <c r="AB8" s="42" t="s">
        <v>25</v>
      </c>
      <c r="AC8" s="143"/>
      <c r="AD8" s="7" t="s">
        <v>3</v>
      </c>
      <c r="AE8" s="3" t="s">
        <v>4</v>
      </c>
      <c r="AF8" s="10" t="s">
        <v>13</v>
      </c>
      <c r="AG8" s="26" t="s">
        <v>7</v>
      </c>
      <c r="AH8" s="124" t="s">
        <v>10</v>
      </c>
      <c r="AI8" s="82" t="s">
        <v>11</v>
      </c>
      <c r="AJ8" s="125" t="s">
        <v>12</v>
      </c>
      <c r="AK8" s="42" t="s">
        <v>25</v>
      </c>
      <c r="AL8" s="143"/>
      <c r="AM8" s="7" t="s">
        <v>3</v>
      </c>
      <c r="AN8" s="3" t="s">
        <v>4</v>
      </c>
      <c r="AO8" s="10" t="s">
        <v>13</v>
      </c>
      <c r="AP8" s="26" t="s">
        <v>7</v>
      </c>
      <c r="AQ8" s="124" t="s">
        <v>10</v>
      </c>
      <c r="AR8" s="82" t="s">
        <v>11</v>
      </c>
      <c r="AS8" s="125" t="s">
        <v>12</v>
      </c>
      <c r="AT8" s="42" t="s">
        <v>25</v>
      </c>
      <c r="AU8" s="143"/>
      <c r="AV8" s="7" t="s">
        <v>3</v>
      </c>
      <c r="AW8" s="3" t="s">
        <v>4</v>
      </c>
      <c r="AX8" s="10" t="s">
        <v>13</v>
      </c>
      <c r="AY8" s="26" t="s">
        <v>7</v>
      </c>
      <c r="AZ8" s="124" t="s">
        <v>10</v>
      </c>
      <c r="BA8" s="82" t="s">
        <v>11</v>
      </c>
      <c r="BB8" s="125" t="s">
        <v>12</v>
      </c>
      <c r="BC8" s="42" t="s">
        <v>25</v>
      </c>
      <c r="BD8" s="143"/>
      <c r="BE8" s="7" t="s">
        <v>3</v>
      </c>
      <c r="BF8" s="3" t="s">
        <v>4</v>
      </c>
      <c r="BG8" s="10" t="s">
        <v>13</v>
      </c>
      <c r="BH8" s="26" t="s">
        <v>7</v>
      </c>
      <c r="BI8" s="124" t="s">
        <v>10</v>
      </c>
      <c r="BJ8" s="82" t="s">
        <v>11</v>
      </c>
      <c r="BK8" s="125" t="s">
        <v>12</v>
      </c>
      <c r="BL8" s="42" t="s">
        <v>25</v>
      </c>
      <c r="BM8" s="143"/>
      <c r="BN8" s="7" t="s">
        <v>3</v>
      </c>
      <c r="BO8" s="3" t="s">
        <v>4</v>
      </c>
      <c r="BP8" s="10" t="s">
        <v>13</v>
      </c>
      <c r="BQ8" s="26" t="s">
        <v>7</v>
      </c>
      <c r="BR8" s="124" t="s">
        <v>10</v>
      </c>
      <c r="BS8" s="82" t="s">
        <v>11</v>
      </c>
      <c r="BT8" s="125" t="s">
        <v>12</v>
      </c>
      <c r="BU8" s="42" t="s">
        <v>25</v>
      </c>
      <c r="BV8" s="1" t="s">
        <v>5</v>
      </c>
      <c r="BX8" s="76" t="s">
        <v>5</v>
      </c>
      <c r="BY8" s="74" t="s">
        <v>3</v>
      </c>
      <c r="BZ8" s="74" t="s">
        <v>28</v>
      </c>
      <c r="CA8" s="75" t="s">
        <v>29</v>
      </c>
      <c r="CB8" s="85" t="s">
        <v>9</v>
      </c>
      <c r="CC8" s="84" t="s">
        <v>30</v>
      </c>
      <c r="CD8" s="86" t="s">
        <v>14</v>
      </c>
      <c r="CE8" s="82" t="s">
        <v>15</v>
      </c>
      <c r="CF8" s="82" t="s">
        <v>16</v>
      </c>
      <c r="CG8" s="83" t="s">
        <v>29</v>
      </c>
      <c r="CH8" s="17"/>
      <c r="CI8" s="76" t="s">
        <v>5</v>
      </c>
      <c r="CJ8" s="74" t="s">
        <v>3</v>
      </c>
      <c r="CK8" s="74" t="s">
        <v>28</v>
      </c>
      <c r="CL8" s="74" t="s">
        <v>33</v>
      </c>
      <c r="CM8" s="74" t="s">
        <v>9</v>
      </c>
      <c r="CN8" s="74" t="s">
        <v>34</v>
      </c>
      <c r="CO8" s="74" t="s">
        <v>27</v>
      </c>
      <c r="CP8" s="74" t="s">
        <v>32</v>
      </c>
    </row>
    <row r="9" spans="1:95" ht="15" customHeight="1">
      <c r="A9" s="4">
        <v>10</v>
      </c>
      <c r="B9" s="30" t="str">
        <f t="shared" ref="B9:B72" si="0">IF($B$5&gt;$A9,"",$E$5)</f>
        <v/>
      </c>
      <c r="C9" s="27" t="str">
        <f>IF($B$5&gt;$A9,"",ROUND($E$6*(29.95985/(1+EXP(1.001307714-0.02508*A9)))/(29.95985/(1+EXP(1.001307714-0.02508*40))),1))</f>
        <v/>
      </c>
      <c r="D9" s="118" t="str">
        <f>IF($B$5&gt;$A9,"",1/((1/B9)-(((0.0493263*C9^(-1.206227)*B9+8676.3*C9^(-3.26218))^-1)/(-151250.4*B9^(-0.5867)))))</f>
        <v/>
      </c>
      <c r="E9" s="28" t="str">
        <f>IF($B$5&gt;$A9,"",ROUND(F9/(1/(0.0493263*(C9^-1.206227)+8676.3*(C9^-3.26218)/(10^(5.9582-2.055953*LOG(C9))))),2))</f>
        <v/>
      </c>
      <c r="F9" s="29" t="str">
        <f>IF($B$5&gt;$A9,"",1/((0.0493263*C9^-1.206227)+8676.3*(C9^-3.26218)/B9))</f>
        <v/>
      </c>
      <c r="G9" s="49" t="str">
        <f>IF($B$5&gt;$A9,"",0.406256+0.424739*C9+0.157447*(B9^0.5)*C9/100)</f>
        <v/>
      </c>
      <c r="H9" s="27" t="str">
        <f>IF($B$5&gt;$A9,"",F9/G9)</f>
        <v/>
      </c>
      <c r="I9" s="50" t="str">
        <f>IF($B$5&gt;$A9,"",200*(H9/(PI()*B9))^0.5)</f>
        <v/>
      </c>
      <c r="J9" s="43" t="str">
        <f>IF($B$5&gt;$A9,"",-0.046068+0.991597*I9+-0.02918*(B9^0.5)*C9/100)</f>
        <v/>
      </c>
      <c r="K9" s="144">
        <v>10</v>
      </c>
      <c r="L9" s="31" t="str">
        <f t="shared" ref="L9:L72" si="1">IF(A9&gt;=$M$5,B9*(1-$M$6),"")</f>
        <v/>
      </c>
      <c r="M9" s="27" t="str">
        <f t="shared" ref="M9:M72" si="2">IF(L9="","",C9)</f>
        <v/>
      </c>
      <c r="N9" s="28" t="str">
        <f>IF($M$5&gt;$A9,"",ROUND(((0.0493263*M9^-1.206227)+8676.3*(M9^-3.26218)/10^(5.9582-2.055953*LOG(M9)))/((0.0493263*M9^-1.206227)+8676.3*(M9^-3.26218)/L9),2))</f>
        <v/>
      </c>
      <c r="O9" s="29" t="str">
        <f>IF($M$5&gt;$A9,"",1/((0.0493263*M9^-1.206227)+8676.3*(M9^-3.26218)/L9))</f>
        <v/>
      </c>
      <c r="P9" s="49" t="str">
        <f>IF($M$5&gt;$A9,"",0.406256+0.424739*M9+0.157447*(L9^0.5)*M9/100)</f>
        <v/>
      </c>
      <c r="Q9" s="27" t="str">
        <f>IF($M$5&gt;$A9,"",O9/P9)</f>
        <v/>
      </c>
      <c r="R9" s="50" t="str">
        <f>IF($M$5&gt;$A9,"",200*(Q9/(PI()*L9))^0.5)</f>
        <v/>
      </c>
      <c r="S9" s="43" t="str">
        <f>IF($M$5&gt;$A9,"",-0.046068+0.991597*R9+-0.02918*(L9^0.5)*M9/100)</f>
        <v/>
      </c>
      <c r="T9" s="144">
        <v>10</v>
      </c>
      <c r="U9" s="36" t="str">
        <f t="shared" ref="U9:U72" si="3">IF(A9&gt;=$V$5,L9*(1-$V$6),"")</f>
        <v/>
      </c>
      <c r="V9" s="32" t="str">
        <f t="shared" ref="V9:V72" si="4">IF(U9="","",M9)</f>
        <v/>
      </c>
      <c r="W9" s="28" t="str">
        <f>IF($V$5&gt;$A9,"",ROUND(((0.0493263*V9^-1.206227)+8676.3*(V9^-3.26218)/10^(5.9582-2.055953*LOG(V9)))/((0.0493263*V9^-1.206227)+8676.3*(V9^-3.26218)/U9),2))</f>
        <v/>
      </c>
      <c r="X9" s="29" t="str">
        <f>IF($V$5&gt;$A9,"",1/((0.0493263*V9^-1.206227)+8676.3*(V9^-3.26218)/U9))</f>
        <v/>
      </c>
      <c r="Y9" s="49" t="str">
        <f>IF($V$5&gt;$A9,"",0.406256+0.424739*V9+0.157447*(U9^0.5)*V9/100)</f>
        <v/>
      </c>
      <c r="Z9" s="27" t="str">
        <f>IF($V$5&gt;$A9,"",X9/Y9)</f>
        <v/>
      </c>
      <c r="AA9" s="50" t="str">
        <f>IF($V$5&gt;$A9,"",200*(Z9/(PI()*U9))^0.5)</f>
        <v/>
      </c>
      <c r="AB9" s="43" t="str">
        <f>IF($V$5&gt;$A9,"",-0.046068+0.991597*AA9+-0.02918*(U9^0.5)*V9/100)</f>
        <v/>
      </c>
      <c r="AC9" s="144">
        <v>10</v>
      </c>
      <c r="AD9" s="36" t="str">
        <f t="shared" ref="AD9:AD72" si="5">IF(A9&gt;=$AE$5,U9*(1-$AE$6),"")</f>
        <v/>
      </c>
      <c r="AE9" s="32" t="str">
        <f t="shared" ref="AE9:AE72" si="6">IF(AD9="","",V9)</f>
        <v/>
      </c>
      <c r="AF9" s="28" t="str">
        <f>IF($AE$5&gt;$A9,"",ROUND(((0.0493263*AE9^-1.206227)+8676.3*(AE9^-3.26218)/10^(5.9582-2.055953*LOG(AE9)))/((0.0493263*AE9^-1.206227)+8676.3*(AE9^-3.26218)/AD9),2))</f>
        <v/>
      </c>
      <c r="AG9" s="29" t="str">
        <f>IF($AE$5&gt;$A9,"",1/((0.0493263*AE9^-1.206227)+8676.3*(AE9^-3.26218)/AD9))</f>
        <v/>
      </c>
      <c r="AH9" s="49" t="str">
        <f>IF($AE$5&gt;$A9,"",0.406256+0.424739*AE9+0.157447*(AD9^0.5)*AE9/100)</f>
        <v/>
      </c>
      <c r="AI9" s="27" t="str">
        <f>IF($AE$5&gt;$A9,"",AG9/AH9)</f>
        <v/>
      </c>
      <c r="AJ9" s="50" t="str">
        <f>IF($AE$5&gt;$A9,"",200*(AI9/(PI()*AD9))^0.5)</f>
        <v/>
      </c>
      <c r="AK9" s="43" t="str">
        <f>IF($AE$5&gt;$A9,"",-0.046068+0.991597*AJ9+-0.02918*(AD9^0.5)*AE9/100)</f>
        <v/>
      </c>
      <c r="AL9" s="144">
        <v>10</v>
      </c>
      <c r="AM9" s="36" t="str">
        <f t="shared" ref="AM9:AM72" si="7">IF(A9&gt;=$AN$5,AD9*(1-$AN$6),"")</f>
        <v/>
      </c>
      <c r="AN9" s="32" t="str">
        <f t="shared" ref="AN9:AN72" si="8">IF(AM9="","",AE9)</f>
        <v/>
      </c>
      <c r="AO9" s="28" t="str">
        <f>IF($AN$5&gt;$A9,"",ROUND(((0.0493263*AN9^-1.206227)+8676.3*(AN9^-3.26218)/10^(5.9582-2.055953*LOG(AN9)))/((0.0493263*AN9^-1.206227)+8676.3*(AN9^-3.26218)/AM9),2))</f>
        <v/>
      </c>
      <c r="AP9" s="29" t="str">
        <f>IF($AN$5&gt;$A9,"",1/((0.0493263*AN9^-1.206227)+8676.3*(AN9^-3.26218)/AM9))</f>
        <v/>
      </c>
      <c r="AQ9" s="49" t="str">
        <f>IF($AN$5&gt;$A9,"",0.406256+0.424739*AN9+0.157447*(AM9^0.5)*AN9/100)</f>
        <v/>
      </c>
      <c r="AR9" s="27" t="str">
        <f>IF($AN$5&gt;$A9,"",AP9/AQ9)</f>
        <v/>
      </c>
      <c r="AS9" s="50" t="str">
        <f>IF($AN$5&gt;$A9,"",200*(AR9/(PI()*AM9))^0.5)</f>
        <v/>
      </c>
      <c r="AT9" s="43" t="str">
        <f>IF($AN$5&gt;$A9,"",-0.046068+0.991597*AS9+-0.02918*(AM9^0.5)*AN9/100)</f>
        <v/>
      </c>
      <c r="AU9" s="144">
        <v>10</v>
      </c>
      <c r="AV9" s="36" t="str">
        <f t="shared" ref="AV9:AV72" si="9">IF(A9&gt;=$AW$5,AM9*(1-$AW$6),"")</f>
        <v/>
      </c>
      <c r="AW9" s="32" t="str">
        <f t="shared" ref="AW9:AW72" si="10">IF(AV9="","",AN9)</f>
        <v/>
      </c>
      <c r="AX9" s="28" t="str">
        <f>IF($AW$5&gt;$A9,"",ROUND(((0.0493263*AW9^-1.206227)+8676.3*(AW9^-3.26218)/10^(5.9582-2.055953*LOG(AW9)))/((0.0493263*AW9^-1.206227)+8676.3*(AW9^-3.26218)/AV9),2))</f>
        <v/>
      </c>
      <c r="AY9" s="29" t="str">
        <f>IF($AW$5&gt;$A9,"",1/((0.0493263*AW9^-1.206227)+8676.3*(AW9^-3.26218)/AV9))</f>
        <v/>
      </c>
      <c r="AZ9" s="49" t="str">
        <f>IF($AW$5&gt;$A9,"",0.406256+0.424739*AW9+0.157447*(AV9^0.5)*AW9/100)</f>
        <v/>
      </c>
      <c r="BA9" s="27" t="str">
        <f>IF($AW$5&gt;$A9,"",AY9/AZ9)</f>
        <v/>
      </c>
      <c r="BB9" s="50" t="str">
        <f>IF($AW$5&gt;$A9,"",200*(BA9/(PI()*AV9))^0.5)</f>
        <v/>
      </c>
      <c r="BC9" s="43" t="str">
        <f>IF($AW$5&gt;$A9,"",-0.046068+0.991597*BB9+-0.02918*(AV9^0.5)*AW9/100)</f>
        <v/>
      </c>
      <c r="BD9" s="144">
        <v>10</v>
      </c>
      <c r="BE9" s="36" t="str">
        <f t="shared" ref="BE9:BE72" si="11">IF(A9&gt;=$BF$5,AV9*(1-$BF$6),"")</f>
        <v/>
      </c>
      <c r="BF9" s="32" t="str">
        <f t="shared" ref="BF9:BF72" si="12">IF(BE9="","",AW9)</f>
        <v/>
      </c>
      <c r="BG9" s="28" t="str">
        <f>IF($BF$5&gt;$A9,"",ROUND(((0.0493263*BF9^-1.206227)+8676.3*(BF9^-3.26218)/10^(5.9582-2.055953*LOG(BF9)))/((0.0493263*BF9^-1.206227)+8676.3*(BF9^-3.26218)/BE9),2))</f>
        <v/>
      </c>
      <c r="BH9" s="29" t="str">
        <f>IF($BF$5&gt;$A9,"",1/((0.0493263*BF9^-1.206227)+8676.3*(BF9^-3.26218)/BE9))</f>
        <v/>
      </c>
      <c r="BI9" s="49" t="str">
        <f>IF($BF$5&gt;$A9,"",0.406256+0.424739*BF9+0.157447*(BE9^0.5)*BF9/100)</f>
        <v/>
      </c>
      <c r="BJ9" s="27" t="str">
        <f>IF($BF$5&gt;$A9,"",BH9/BI9)</f>
        <v/>
      </c>
      <c r="BK9" s="50" t="str">
        <f>IF($BF$5&gt;$A9,"",200*(BJ9/(PI()*BE9))^0.5)</f>
        <v/>
      </c>
      <c r="BL9" s="43" t="str">
        <f>IF($BF$5&gt;$A9,"",-0.046068+0.991597*BK9+-0.02918*(BE9^0.5)*BF9/100)</f>
        <v/>
      </c>
      <c r="BM9" s="144">
        <v>10</v>
      </c>
      <c r="BN9" s="57" t="str">
        <f t="shared" ref="BN9:BN72" si="13">IF(A9&gt;=$BO$5,BE9*(1-$BO$6),"")</f>
        <v/>
      </c>
      <c r="BO9" s="58" t="str">
        <f t="shared" ref="BO9:BO72" si="14">IF(BN9="","",BF9)</f>
        <v/>
      </c>
      <c r="BP9" s="28" t="str">
        <f>IF($BO$5&gt;$A9,"",ROUND(((0.0493263*BO9^-1.206227)+8676.3*(BO9^-3.26218)/10^(5.9582-2.055953*LOG(BO9)))/((0.0493263*BO9^-1.206227)+8676.3*(BO9^-3.26218)/BN9),2))</f>
        <v/>
      </c>
      <c r="BQ9" s="29" t="str">
        <f>IF($BO$5&gt;$A9,"",1/((0.0493263*BO9^-1.206227)+8676.3*(BO9^-3.26218)/BN9))</f>
        <v/>
      </c>
      <c r="BR9" s="49" t="str">
        <f>IF($BO$5&gt;$A9,"",0.406256+0.424739*BO9+0.157447*(BN9^0.5)*BO9/100)</f>
        <v/>
      </c>
      <c r="BS9" s="27" t="str">
        <f>IF($BO$5&gt;$A9,"",BQ9/BR9)</f>
        <v/>
      </c>
      <c r="BT9" s="50" t="str">
        <f>IF($BO$5&gt;$A9,"",200*(BS9/(PI()*BN9))^0.5)</f>
        <v/>
      </c>
      <c r="BU9" s="43" t="str">
        <f>IF($BO$5&gt;$A9,"",-0.046068+0.991597*BT9+-0.02918*(BN9^0.5)*BO9/100)</f>
        <v/>
      </c>
      <c r="BV9" s="5">
        <v>10</v>
      </c>
      <c r="BX9" s="79">
        <v>10</v>
      </c>
      <c r="BY9" s="101" t="str">
        <f t="shared" ref="BY9:BY72" si="15">IF($B$5&gt;$A9,"",MIN(B9,L9,U9,AD9,AM9,AV9,BE9,BN9))</f>
        <v/>
      </c>
      <c r="BZ9" s="101" t="str">
        <f>IF($B$5&gt;$A9,"",1.14831+0.91706*C9+0.01414*(BY9^0.5)*C9/100)</f>
        <v/>
      </c>
      <c r="CA9" s="101" t="str">
        <f>CG9</f>
        <v/>
      </c>
      <c r="CB9" s="102" t="str">
        <f t="shared" ref="CB9:CB72" si="16">IF($B$5&gt;$A9,"",MIN(F9,O9,X9,AG9,AP9,AY9,BH9,BQ9))</f>
        <v/>
      </c>
      <c r="CC9" s="103" t="str">
        <f>IF($B$5&gt;$A9,"",MIN(E9,N9,W9,AF9,AO9,AX9,BG9,BP9))</f>
        <v/>
      </c>
      <c r="CD9" s="93" t="str">
        <f>IF($B$5&gt;$A9,"",0.406256+0.424739*C9+0.157447*(BY9^0.5)*BZ9/100)</f>
        <v/>
      </c>
      <c r="CE9" s="94" t="str">
        <f t="shared" ref="CE9:CE33" si="17">IF($B$5&gt;$A9,"",CB9/CD9)</f>
        <v/>
      </c>
      <c r="CF9" s="95" t="str">
        <f t="shared" ref="CF9:CF33" si="18">IF($B$5&gt;$A9,"",200*(CE9/(PI()*BY9))^0.5)</f>
        <v/>
      </c>
      <c r="CG9" s="96" t="str">
        <f>IF($B$5&gt;$A9,"",-0.046068+0.991597*CF9+-0.02918*(BY9^0.5)*C9/100)</f>
        <v/>
      </c>
      <c r="CH9" s="22"/>
      <c r="CI9" s="79">
        <v>10</v>
      </c>
      <c r="CJ9" s="101" t="e">
        <f>IF($B$5&gt;$A9,NA(),BY9)</f>
        <v>#N/A</v>
      </c>
      <c r="CK9" s="101" t="e">
        <f>IF($B$5&gt;$A9,NA(),BZ9)</f>
        <v>#N/A</v>
      </c>
      <c r="CL9" s="101" t="e">
        <f>IF($B$5&gt;$A9,NA(),CA9)</f>
        <v>#N/A</v>
      </c>
      <c r="CM9" s="101" t="e">
        <f>IF($B$5&gt;$A9,NA(),CB9)</f>
        <v>#N/A</v>
      </c>
      <c r="CN9" s="113" t="e">
        <f>IF($B$5&gt;$A9,NA(),CC9)</f>
        <v>#N/A</v>
      </c>
      <c r="CO9" s="101" t="e">
        <f>IF($B$5&gt;$A9,NA(),D9+$G$7)</f>
        <v>#N/A</v>
      </c>
      <c r="CP9" s="113" t="e">
        <f>IF($B$5&gt;$A9,NA(),J9)</f>
        <v>#N/A</v>
      </c>
    </row>
    <row r="10" spans="1:95" ht="15" customHeight="1">
      <c r="A10" s="5">
        <v>11</v>
      </c>
      <c r="B10" s="30" t="str">
        <f t="shared" si="0"/>
        <v/>
      </c>
      <c r="C10" s="27" t="str">
        <f t="shared" ref="C10:C73" si="19">IF($B$5&gt;$A10,"",ROUND($E$6*(29.95985/(1+EXP(1.001307714-0.02508*A10)))/(29.95985/(1+EXP(1.001307714-0.02508*40))),1))</f>
        <v/>
      </c>
      <c r="D10" s="118" t="str">
        <f t="shared" ref="D10:D73" si="20">IF($B$5&gt;$A10,"",1/((1/B10)-(((0.0493263*C10^(-1.206227)*B10+8676.3*C10^(-3.26218))^-1)/(-151250.4*B10^(-0.5867)))))</f>
        <v/>
      </c>
      <c r="E10" s="28" t="str">
        <f t="shared" ref="E10:E73" si="21">IF($B$5&gt;$A10,"",ROUND(F10/(1/(0.0493263*(C10^-1.206227)+8676.3*(C10^-3.26218)/(10^(5.9582-2.055953*LOG(C10))))),2))</f>
        <v/>
      </c>
      <c r="F10" s="29" t="str">
        <f t="shared" ref="F10:F73" si="22">IF($B$5&gt;$A10,"",1/((0.0493263*C10^-1.206227)+8676.3*(C10^-3.26218)/B10))</f>
        <v/>
      </c>
      <c r="G10" s="49" t="str">
        <f t="shared" ref="G10:G73" si="23">IF($B$5&gt;$A10,"",2.35638+0.26154*C10+0.26116*(B10^0.5)*C10/100)</f>
        <v/>
      </c>
      <c r="H10" s="27" t="str">
        <f t="shared" ref="H10:H73" si="24">IF($B$5&gt;$A10,"",F10/G10)</f>
        <v/>
      </c>
      <c r="I10" s="50" t="str">
        <f t="shared" ref="I10:I73" si="25">IF($B$5&gt;$A10,"",200*(H10/(PI()*B10))^0.5)</f>
        <v/>
      </c>
      <c r="J10" s="43" t="str">
        <f t="shared" ref="J10:J73" si="26">IF($B$5&gt;$A10,"",0.68678+0.97671*I10+-0.03031*(B10^0.5)*C10/100)</f>
        <v/>
      </c>
      <c r="K10" s="144">
        <v>11</v>
      </c>
      <c r="L10" s="36" t="str">
        <f>IF(A10&gt;=$M$5,B10*(1-$M$6),"")</f>
        <v/>
      </c>
      <c r="M10" s="32" t="str">
        <f t="shared" si="2"/>
        <v/>
      </c>
      <c r="N10" s="33" t="str">
        <f t="shared" ref="N10:N73" si="27">IF($M$5&gt;$A10,"",ROUND(((0.0493263*M10^-1.206227)+8676.3*(M10^-3.26218)/10^(5.9582-2.055953*LOG(M10)))/((0.0493263*M10^-1.206227)+8676.3*(M10^-3.26218)/L10),2))</f>
        <v/>
      </c>
      <c r="O10" s="35" t="str">
        <f t="shared" ref="O10:O73" si="28">IF($M$5&gt;$A10,"",1/((0.0493263*M10^-1.206227)+8676.3*(M10^-3.26218)/L10))</f>
        <v/>
      </c>
      <c r="P10" s="49" t="str">
        <f t="shared" ref="P10:P73" si="29">IF($M$5&gt;$A10,"",0.406256+0.424739*M10+0.157447*(L10^0.5)*M10/100)</f>
        <v/>
      </c>
      <c r="Q10" s="27" t="str">
        <f t="shared" ref="Q10:Q73" si="30">IF($M$5&gt;$A10,"",O10/P10)</f>
        <v/>
      </c>
      <c r="R10" s="50" t="str">
        <f t="shared" ref="R10:R73" si="31">IF($M$5&gt;$A10,"",200*(Q10/(PI()*L10))^0.5)</f>
        <v/>
      </c>
      <c r="S10" s="59" t="str">
        <f t="shared" ref="S10:S73" si="32">IF($M$5&gt;$A10,"",-0.046068+0.991597*R10+-0.02918*(L10^0.5)*M10/100)</f>
        <v/>
      </c>
      <c r="T10" s="144">
        <v>11</v>
      </c>
      <c r="U10" s="36" t="str">
        <f t="shared" si="3"/>
        <v/>
      </c>
      <c r="V10" s="32" t="str">
        <f t="shared" si="4"/>
        <v/>
      </c>
      <c r="W10" s="33" t="str">
        <f t="shared" ref="W10:W73" si="33">IF($V$5&gt;$A10,"",ROUND(((0.0493263*V10^-1.206227)+8676.3*(V10^-3.26218)/10^(5.9582-2.055953*LOG(V10)))/((0.0493263*V10^-1.206227)+8676.3*(V10^-3.26218)/U10),2))</f>
        <v/>
      </c>
      <c r="X10" s="35" t="str">
        <f t="shared" ref="X10:X73" si="34">IF($V$5&gt;$A10,"",1/((0.0493263*V10^-1.206227)+8676.3*(V10^-3.26218)/U10))</f>
        <v/>
      </c>
      <c r="Y10" s="49" t="str">
        <f t="shared" ref="Y10:Y73" si="35">IF($V$5&gt;$A10,"",0.406256+0.424739*V10+0.157447*(U10^0.5)*V10/100)</f>
        <v/>
      </c>
      <c r="Z10" s="27" t="str">
        <f t="shared" ref="Z10:Z73" si="36">IF($V$5&gt;$A10,"",X10/Y10)</f>
        <v/>
      </c>
      <c r="AA10" s="50" t="str">
        <f t="shared" ref="AA10:AA73" si="37">IF($V$5&gt;$A10,"",200*(Z10/(PI()*U10))^0.5)</f>
        <v/>
      </c>
      <c r="AB10" s="59" t="str">
        <f t="shared" ref="AB10:AB73" si="38">IF($V$5&gt;$A10,"",-0.046068+0.991597*AA10+-0.02918*(U10^0.5)*V10/100)</f>
        <v/>
      </c>
      <c r="AC10" s="144">
        <v>11</v>
      </c>
      <c r="AD10" s="36" t="str">
        <f t="shared" si="5"/>
        <v/>
      </c>
      <c r="AE10" s="32" t="str">
        <f t="shared" si="6"/>
        <v/>
      </c>
      <c r="AF10" s="33" t="str">
        <f t="shared" ref="AF10:AF73" si="39">IF($AE$5&gt;$A10,"",ROUND(((0.0493263*AE10^-1.206227)+8676.3*(AE10^-3.26218)/10^(5.9582-2.055953*LOG(AE10)))/((0.0493263*AE10^-1.206227)+8676.3*(AE10^-3.26218)/AD10),2))</f>
        <v/>
      </c>
      <c r="AG10" s="35" t="str">
        <f t="shared" ref="AG10:AG73" si="40">IF($AE$5&gt;$A10,"",1/((0.0493263*AE10^-1.206227)+8676.3*(AE10^-3.26218)/AD10))</f>
        <v/>
      </c>
      <c r="AH10" s="49" t="str">
        <f t="shared" ref="AH10:AH73" si="41">IF($AE$5&gt;$A10,"",0.406256+0.424739*AE10+0.157447*(AD10^0.5)*AE10/100)</f>
        <v/>
      </c>
      <c r="AI10" s="27" t="str">
        <f t="shared" ref="AI10:AI73" si="42">IF($AE$5&gt;$A10,"",AG10/AH10)</f>
        <v/>
      </c>
      <c r="AJ10" s="50" t="str">
        <f t="shared" ref="AJ10:AJ73" si="43">IF($AE$5&gt;$A10,"",200*(AI10/(PI()*AD10))^0.5)</f>
        <v/>
      </c>
      <c r="AK10" s="59" t="str">
        <f t="shared" ref="AK10:AK73" si="44">IF($AE$5&gt;$A10,"",-0.046068+0.991597*AJ10+-0.02918*(AD10^0.5)*AE10/100)</f>
        <v/>
      </c>
      <c r="AL10" s="144">
        <v>11</v>
      </c>
      <c r="AM10" s="36" t="str">
        <f t="shared" si="7"/>
        <v/>
      </c>
      <c r="AN10" s="32" t="str">
        <f t="shared" si="8"/>
        <v/>
      </c>
      <c r="AO10" s="33" t="str">
        <f t="shared" ref="AO10:AO73" si="45">IF($AN$5&gt;$A10,"",ROUND(((0.0493263*AN10^-1.206227)+8676.3*(AN10^-3.26218)/10^(5.9582-2.055953*LOG(AN10)))/((0.0493263*AN10^-1.206227)+8676.3*(AN10^-3.26218)/AM10),2))</f>
        <v/>
      </c>
      <c r="AP10" s="35" t="str">
        <f t="shared" ref="AP10:AP73" si="46">IF($AN$5&gt;$A10,"",1/((0.0493263*AN10^-1.206227)+8676.3*(AN10^-3.26218)/AM10))</f>
        <v/>
      </c>
      <c r="AQ10" s="49" t="str">
        <f t="shared" ref="AQ10:AQ73" si="47">IF($AN$5&gt;$A10,"",0.406256+0.424739*AN10+0.157447*(AM10^0.5)*AN10/100)</f>
        <v/>
      </c>
      <c r="AR10" s="27" t="str">
        <f t="shared" ref="AR10:AR73" si="48">IF($AN$5&gt;$A10,"",AP10/AQ10)</f>
        <v/>
      </c>
      <c r="AS10" s="50" t="str">
        <f t="shared" ref="AS10:AS73" si="49">IF($AN$5&gt;$A10,"",200*(AR10/(PI()*AM10))^0.5)</f>
        <v/>
      </c>
      <c r="AT10" s="59" t="str">
        <f t="shared" ref="AT10:AT73" si="50">IF($AN$5&gt;$A10,"",-0.046068+0.991597*AS10+-0.02918*(AM10^0.5)*AN10/100)</f>
        <v/>
      </c>
      <c r="AU10" s="144">
        <v>11</v>
      </c>
      <c r="AV10" s="36" t="str">
        <f t="shared" si="9"/>
        <v/>
      </c>
      <c r="AW10" s="32" t="str">
        <f t="shared" si="10"/>
        <v/>
      </c>
      <c r="AX10" s="33" t="str">
        <f t="shared" ref="AX10:AX73" si="51">IF($AW$5&gt;$A10,"",ROUND(((0.0493263*AW10^-1.206227)+8676.3*(AW10^-3.26218)/10^(5.9582-2.055953*LOG(AW10)))/((0.0493263*AW10^-1.206227)+8676.3*(AW10^-3.26218)/AV10),2))</f>
        <v/>
      </c>
      <c r="AY10" s="35" t="str">
        <f t="shared" ref="AY10:AY73" si="52">IF($AW$5&gt;$A10,"",1/((0.0493263*AW10^-1.206227)+8676.3*(AW10^-3.26218)/AV10))</f>
        <v/>
      </c>
      <c r="AZ10" s="49" t="str">
        <f t="shared" ref="AZ10:AZ73" si="53">IF($AW$5&gt;$A10,"",0.406256+0.424739*AW10+0.157447*(AV10^0.5)*AW10/100)</f>
        <v/>
      </c>
      <c r="BA10" s="27" t="str">
        <f t="shared" ref="BA10:BA73" si="54">IF($AW$5&gt;$A10,"",AY10/AZ10)</f>
        <v/>
      </c>
      <c r="BB10" s="50" t="str">
        <f t="shared" ref="BB10:BB73" si="55">IF($AW$5&gt;$A10,"",200*(BA10/(PI()*AV10))^0.5)</f>
        <v/>
      </c>
      <c r="BC10" s="59" t="str">
        <f t="shared" ref="BC10:BC73" si="56">IF($AW$5&gt;$A10,"",-0.046068+0.991597*BB10+-0.02918*(AV10^0.5)*AW10/100)</f>
        <v/>
      </c>
      <c r="BD10" s="144">
        <v>11</v>
      </c>
      <c r="BE10" s="36" t="str">
        <f t="shared" si="11"/>
        <v/>
      </c>
      <c r="BF10" s="32" t="str">
        <f t="shared" si="12"/>
        <v/>
      </c>
      <c r="BG10" s="33" t="str">
        <f t="shared" ref="BG10:BG73" si="57">IF($BF$5&gt;$A10,"",ROUND(((0.0493263*BF10^-1.206227)+8676.3*(BF10^-3.26218)/10^(5.9582-2.055953*LOG(BF10)))/((0.0493263*BF10^-1.206227)+8676.3*(BF10^-3.26218)/BE10),2))</f>
        <v/>
      </c>
      <c r="BH10" s="35" t="str">
        <f t="shared" ref="BH10:BH73" si="58">IF($BF$5&gt;$A10,"",1/((0.0493263*BF10^-1.206227)+8676.3*(BF10^-3.26218)/BE10))</f>
        <v/>
      </c>
      <c r="BI10" s="49" t="str">
        <f t="shared" ref="BI10:BI73" si="59">IF($BF$5&gt;$A10,"",0.406256+0.424739*BF10+0.157447*(BE10^0.5)*BF10/100)</f>
        <v/>
      </c>
      <c r="BJ10" s="27" t="str">
        <f t="shared" ref="BJ10:BJ73" si="60">IF($BF$5&gt;$A10,"",BH10/BI10)</f>
        <v/>
      </c>
      <c r="BK10" s="50" t="str">
        <f t="shared" ref="BK10:BK73" si="61">IF($BF$5&gt;$A10,"",200*(BJ10/(PI()*BE10))^0.5)</f>
        <v/>
      </c>
      <c r="BL10" s="59" t="str">
        <f t="shared" ref="BL10:BL73" si="62">IF($BF$5&gt;$A10,"",-0.046068+0.991597*BK10+-0.02918*(BE10^0.5)*BF10/100)</f>
        <v/>
      </c>
      <c r="BM10" s="144">
        <v>11</v>
      </c>
      <c r="BN10" s="36" t="str">
        <f t="shared" si="13"/>
        <v/>
      </c>
      <c r="BO10" s="32" t="str">
        <f t="shared" si="14"/>
        <v/>
      </c>
      <c r="BP10" s="33" t="str">
        <f t="shared" ref="BP10:BP73" si="63">IF($BO$5&gt;$A10,"",ROUND(((0.0493263*BO10^-1.206227)+8676.3*(BO10^-3.26218)/10^(5.9582-2.055953*LOG(BO10)))/((0.0493263*BO10^-1.206227)+8676.3*(BO10^-3.26218)/BN10),2))</f>
        <v/>
      </c>
      <c r="BQ10" s="35" t="str">
        <f t="shared" ref="BQ10:BQ73" si="64">IF($BO$5&gt;$A10,"",1/((0.0493263*BO10^-1.206227)+8676.3*(BO10^-3.26218)/BN10))</f>
        <v/>
      </c>
      <c r="BR10" s="49" t="str">
        <f t="shared" ref="BR10:BR73" si="65">IF($BO$5&gt;$A10,"",0.406256+0.424739*BO10+0.157447*(BN10^0.5)*BO10/100)</f>
        <v/>
      </c>
      <c r="BS10" s="27" t="str">
        <f t="shared" ref="BS10:BS73" si="66">IF($BO$5&gt;$A10,"",BQ10/BR10)</f>
        <v/>
      </c>
      <c r="BT10" s="50" t="str">
        <f t="shared" ref="BT10:BT73" si="67">IF($BO$5&gt;$A10,"",200*(BS10/(PI()*BN10))^0.5)</f>
        <v/>
      </c>
      <c r="BU10" s="59" t="str">
        <f t="shared" ref="BU10:BU73" si="68">IF($BO$5&gt;$A10,"",-0.046068+0.991597*BT10+-0.02918*(BN10^0.5)*BO10/100)</f>
        <v/>
      </c>
      <c r="BV10" s="5">
        <v>11</v>
      </c>
      <c r="BX10" s="77">
        <v>11</v>
      </c>
      <c r="BY10" s="104" t="str">
        <f t="shared" si="15"/>
        <v/>
      </c>
      <c r="BZ10" s="104" t="str">
        <f t="shared" ref="BZ10:BZ73" si="69">IF($B$5&gt;$A10,"",1.14831+0.91706*C10+0.01414*(BY10^0.5)*C10/100)</f>
        <v/>
      </c>
      <c r="CA10" s="104" t="str">
        <f t="shared" ref="CA10:CA73" si="70">CG10</f>
        <v/>
      </c>
      <c r="CB10" s="105" t="str">
        <f t="shared" si="16"/>
        <v/>
      </c>
      <c r="CC10" s="106" t="str">
        <f t="shared" ref="CC10:CC73" si="71">IF($B$5&gt;$A10,"",MIN(E10,N10,W10,AF10,AO10,AX10,BG10,BP10))</f>
        <v/>
      </c>
      <c r="CD10" s="87" t="str">
        <f t="shared" ref="CD10:CD73" si="72">IF($B$5&gt;$A10,"",0.406256+0.424739*C10+0.157447*(BY10^0.5)*BZ10/100)</f>
        <v/>
      </c>
      <c r="CE10" s="23" t="str">
        <f t="shared" si="17"/>
        <v/>
      </c>
      <c r="CF10" s="24" t="str">
        <f t="shared" si="18"/>
        <v/>
      </c>
      <c r="CG10" s="88" t="str">
        <f t="shared" ref="CG10:CG73" si="73">IF($B$5&gt;$A10,"",-0.046068+0.991597*CF10+-0.02918*(BY10^0.5)*C10/100)</f>
        <v/>
      </c>
      <c r="CH10" s="22"/>
      <c r="CI10" s="77">
        <v>11</v>
      </c>
      <c r="CJ10" s="104" t="e">
        <f t="shared" ref="CJ10:CJ73" si="74">IF($B$5&gt;$A10,NA(),BY10)</f>
        <v>#N/A</v>
      </c>
      <c r="CK10" s="104" t="e">
        <f t="shared" ref="CK10:CK73" si="75">IF($B$5&gt;$A10,NA(),BZ10)</f>
        <v>#N/A</v>
      </c>
      <c r="CL10" s="104" t="e">
        <f t="shared" ref="CL10:CL73" si="76">IF($B$5&gt;$A10,NA(),CA10)</f>
        <v>#N/A</v>
      </c>
      <c r="CM10" s="104" t="e">
        <f t="shared" ref="CM10:CM73" si="77">IF($B$5&gt;$A10,NA(),CB10)</f>
        <v>#N/A</v>
      </c>
      <c r="CN10" s="114" t="e">
        <f t="shared" ref="CN10:CN73" si="78">IF($B$5&gt;$A10,NA(),CC10)</f>
        <v>#N/A</v>
      </c>
      <c r="CO10" s="104" t="e">
        <f t="shared" ref="CO10:CO73" si="79">IF($B$5&gt;$A10,NA(),D10+$G$7)</f>
        <v>#N/A</v>
      </c>
      <c r="CP10" s="114" t="e">
        <f t="shared" ref="CP10:CP73" si="80">IF($B$5&gt;$A10,NA(),J10)</f>
        <v>#N/A</v>
      </c>
    </row>
    <row r="11" spans="1:95" ht="15" customHeight="1">
      <c r="A11" s="5">
        <v>12</v>
      </c>
      <c r="B11" s="30" t="str">
        <f t="shared" si="0"/>
        <v/>
      </c>
      <c r="C11" s="27" t="str">
        <f t="shared" si="19"/>
        <v/>
      </c>
      <c r="D11" s="118" t="str">
        <f t="shared" si="20"/>
        <v/>
      </c>
      <c r="E11" s="28" t="str">
        <f t="shared" si="21"/>
        <v/>
      </c>
      <c r="F11" s="29" t="str">
        <f t="shared" si="22"/>
        <v/>
      </c>
      <c r="G11" s="49" t="str">
        <f t="shared" si="23"/>
        <v/>
      </c>
      <c r="H11" s="27" t="str">
        <f t="shared" si="24"/>
        <v/>
      </c>
      <c r="I11" s="50" t="str">
        <f t="shared" si="25"/>
        <v/>
      </c>
      <c r="J11" s="43" t="str">
        <f t="shared" si="26"/>
        <v/>
      </c>
      <c r="K11" s="144">
        <v>12</v>
      </c>
      <c r="L11" s="36" t="str">
        <f t="shared" si="1"/>
        <v/>
      </c>
      <c r="M11" s="32" t="str">
        <f t="shared" si="2"/>
        <v/>
      </c>
      <c r="N11" s="33" t="str">
        <f t="shared" si="27"/>
        <v/>
      </c>
      <c r="O11" s="35" t="str">
        <f t="shared" si="28"/>
        <v/>
      </c>
      <c r="P11" s="49" t="str">
        <f t="shared" si="29"/>
        <v/>
      </c>
      <c r="Q11" s="27" t="str">
        <f t="shared" si="30"/>
        <v/>
      </c>
      <c r="R11" s="50" t="str">
        <f t="shared" si="31"/>
        <v/>
      </c>
      <c r="S11" s="59" t="str">
        <f t="shared" si="32"/>
        <v/>
      </c>
      <c r="T11" s="144">
        <v>12</v>
      </c>
      <c r="U11" s="36" t="str">
        <f t="shared" si="3"/>
        <v/>
      </c>
      <c r="V11" s="32" t="str">
        <f t="shared" si="4"/>
        <v/>
      </c>
      <c r="W11" s="33" t="str">
        <f t="shared" si="33"/>
        <v/>
      </c>
      <c r="X11" s="35" t="str">
        <f t="shared" si="34"/>
        <v/>
      </c>
      <c r="Y11" s="49" t="str">
        <f t="shared" si="35"/>
        <v/>
      </c>
      <c r="Z11" s="27" t="str">
        <f t="shared" si="36"/>
        <v/>
      </c>
      <c r="AA11" s="50" t="str">
        <f t="shared" si="37"/>
        <v/>
      </c>
      <c r="AB11" s="59" t="str">
        <f t="shared" si="38"/>
        <v/>
      </c>
      <c r="AC11" s="144">
        <v>12</v>
      </c>
      <c r="AD11" s="36" t="str">
        <f t="shared" si="5"/>
        <v/>
      </c>
      <c r="AE11" s="32" t="str">
        <f t="shared" si="6"/>
        <v/>
      </c>
      <c r="AF11" s="33" t="str">
        <f>IF($AE$5&gt;$A11,"",ROUND(((0.0493263*AE11^-1.206227)+8676.3*(AE11^-3.26218)/10^(5.9582-2.055953*LOG(AE11)))/((0.0493263*AE11^-1.206227)+8676.3*(AE11^-3.26218)/AD11),2))</f>
        <v/>
      </c>
      <c r="AG11" s="35" t="str">
        <f t="shared" si="40"/>
        <v/>
      </c>
      <c r="AH11" s="49" t="str">
        <f t="shared" si="41"/>
        <v/>
      </c>
      <c r="AI11" s="27" t="str">
        <f t="shared" si="42"/>
        <v/>
      </c>
      <c r="AJ11" s="50" t="str">
        <f t="shared" si="43"/>
        <v/>
      </c>
      <c r="AK11" s="59" t="str">
        <f t="shared" si="44"/>
        <v/>
      </c>
      <c r="AL11" s="144">
        <v>12</v>
      </c>
      <c r="AM11" s="36" t="str">
        <f t="shared" si="7"/>
        <v/>
      </c>
      <c r="AN11" s="32" t="str">
        <f t="shared" si="8"/>
        <v/>
      </c>
      <c r="AO11" s="33" t="str">
        <f t="shared" si="45"/>
        <v/>
      </c>
      <c r="AP11" s="35" t="str">
        <f t="shared" si="46"/>
        <v/>
      </c>
      <c r="AQ11" s="49" t="str">
        <f t="shared" si="47"/>
        <v/>
      </c>
      <c r="AR11" s="27" t="str">
        <f t="shared" si="48"/>
        <v/>
      </c>
      <c r="AS11" s="50" t="str">
        <f t="shared" si="49"/>
        <v/>
      </c>
      <c r="AT11" s="59" t="str">
        <f t="shared" si="50"/>
        <v/>
      </c>
      <c r="AU11" s="144">
        <v>12</v>
      </c>
      <c r="AV11" s="36" t="str">
        <f t="shared" si="9"/>
        <v/>
      </c>
      <c r="AW11" s="32" t="str">
        <f t="shared" si="10"/>
        <v/>
      </c>
      <c r="AX11" s="33" t="str">
        <f t="shared" si="51"/>
        <v/>
      </c>
      <c r="AY11" s="35" t="str">
        <f t="shared" si="52"/>
        <v/>
      </c>
      <c r="AZ11" s="49" t="str">
        <f t="shared" si="53"/>
        <v/>
      </c>
      <c r="BA11" s="27" t="str">
        <f t="shared" si="54"/>
        <v/>
      </c>
      <c r="BB11" s="50" t="str">
        <f t="shared" si="55"/>
        <v/>
      </c>
      <c r="BC11" s="59" t="str">
        <f t="shared" si="56"/>
        <v/>
      </c>
      <c r="BD11" s="144">
        <v>12</v>
      </c>
      <c r="BE11" s="36" t="str">
        <f t="shared" si="11"/>
        <v/>
      </c>
      <c r="BF11" s="32" t="str">
        <f t="shared" si="12"/>
        <v/>
      </c>
      <c r="BG11" s="33" t="str">
        <f t="shared" si="57"/>
        <v/>
      </c>
      <c r="BH11" s="35" t="str">
        <f t="shared" si="58"/>
        <v/>
      </c>
      <c r="BI11" s="49" t="str">
        <f t="shared" si="59"/>
        <v/>
      </c>
      <c r="BJ11" s="27" t="str">
        <f t="shared" si="60"/>
        <v/>
      </c>
      <c r="BK11" s="50" t="str">
        <f t="shared" si="61"/>
        <v/>
      </c>
      <c r="BL11" s="59" t="str">
        <f t="shared" si="62"/>
        <v/>
      </c>
      <c r="BM11" s="144">
        <v>12</v>
      </c>
      <c r="BN11" s="36" t="str">
        <f t="shared" si="13"/>
        <v/>
      </c>
      <c r="BO11" s="32" t="str">
        <f t="shared" si="14"/>
        <v/>
      </c>
      <c r="BP11" s="33" t="str">
        <f t="shared" si="63"/>
        <v/>
      </c>
      <c r="BQ11" s="35" t="str">
        <f t="shared" si="64"/>
        <v/>
      </c>
      <c r="BR11" s="49" t="str">
        <f t="shared" si="65"/>
        <v/>
      </c>
      <c r="BS11" s="27" t="str">
        <f t="shared" si="66"/>
        <v/>
      </c>
      <c r="BT11" s="50" t="str">
        <f t="shared" si="67"/>
        <v/>
      </c>
      <c r="BU11" s="59" t="str">
        <f t="shared" si="68"/>
        <v/>
      </c>
      <c r="BV11" s="5">
        <v>12</v>
      </c>
      <c r="BX11" s="77">
        <v>12</v>
      </c>
      <c r="BY11" s="104" t="str">
        <f t="shared" si="15"/>
        <v/>
      </c>
      <c r="BZ11" s="104" t="str">
        <f t="shared" si="69"/>
        <v/>
      </c>
      <c r="CA11" s="104" t="str">
        <f t="shared" si="70"/>
        <v/>
      </c>
      <c r="CB11" s="105" t="str">
        <f t="shared" si="16"/>
        <v/>
      </c>
      <c r="CC11" s="106" t="str">
        <f t="shared" si="71"/>
        <v/>
      </c>
      <c r="CD11" s="87" t="str">
        <f t="shared" si="72"/>
        <v/>
      </c>
      <c r="CE11" s="23" t="str">
        <f t="shared" si="17"/>
        <v/>
      </c>
      <c r="CF11" s="24" t="str">
        <f t="shared" si="18"/>
        <v/>
      </c>
      <c r="CG11" s="88" t="str">
        <f t="shared" si="73"/>
        <v/>
      </c>
      <c r="CH11" s="22"/>
      <c r="CI11" s="77">
        <v>12</v>
      </c>
      <c r="CJ11" s="104" t="e">
        <f t="shared" si="74"/>
        <v>#N/A</v>
      </c>
      <c r="CK11" s="104" t="e">
        <f t="shared" si="75"/>
        <v>#N/A</v>
      </c>
      <c r="CL11" s="104" t="e">
        <f t="shared" si="76"/>
        <v>#N/A</v>
      </c>
      <c r="CM11" s="104" t="e">
        <f t="shared" si="77"/>
        <v>#N/A</v>
      </c>
      <c r="CN11" s="114" t="e">
        <f t="shared" si="78"/>
        <v>#N/A</v>
      </c>
      <c r="CO11" s="104" t="e">
        <f t="shared" si="79"/>
        <v>#N/A</v>
      </c>
      <c r="CP11" s="114" t="e">
        <f t="shared" si="80"/>
        <v>#N/A</v>
      </c>
    </row>
    <row r="12" spans="1:95" ht="15" customHeight="1">
      <c r="A12" s="5">
        <v>13</v>
      </c>
      <c r="B12" s="30" t="str">
        <f t="shared" si="0"/>
        <v/>
      </c>
      <c r="C12" s="27" t="str">
        <f t="shared" si="19"/>
        <v/>
      </c>
      <c r="D12" s="118" t="str">
        <f t="shared" si="20"/>
        <v/>
      </c>
      <c r="E12" s="28" t="str">
        <f t="shared" si="21"/>
        <v/>
      </c>
      <c r="F12" s="29" t="str">
        <f t="shared" si="22"/>
        <v/>
      </c>
      <c r="G12" s="49" t="str">
        <f t="shared" si="23"/>
        <v/>
      </c>
      <c r="H12" s="27" t="str">
        <f t="shared" si="24"/>
        <v/>
      </c>
      <c r="I12" s="50" t="str">
        <f t="shared" si="25"/>
        <v/>
      </c>
      <c r="J12" s="43" t="str">
        <f t="shared" si="26"/>
        <v/>
      </c>
      <c r="K12" s="144">
        <v>13</v>
      </c>
      <c r="L12" s="36" t="str">
        <f t="shared" si="1"/>
        <v/>
      </c>
      <c r="M12" s="32" t="str">
        <f t="shared" si="2"/>
        <v/>
      </c>
      <c r="N12" s="33" t="str">
        <f t="shared" si="27"/>
        <v/>
      </c>
      <c r="O12" s="35" t="str">
        <f t="shared" si="28"/>
        <v/>
      </c>
      <c r="P12" s="49" t="str">
        <f t="shared" si="29"/>
        <v/>
      </c>
      <c r="Q12" s="27" t="str">
        <f t="shared" si="30"/>
        <v/>
      </c>
      <c r="R12" s="50" t="str">
        <f t="shared" si="31"/>
        <v/>
      </c>
      <c r="S12" s="59" t="str">
        <f t="shared" si="32"/>
        <v/>
      </c>
      <c r="T12" s="144">
        <v>13</v>
      </c>
      <c r="U12" s="36" t="str">
        <f t="shared" si="3"/>
        <v/>
      </c>
      <c r="V12" s="32" t="str">
        <f t="shared" si="4"/>
        <v/>
      </c>
      <c r="W12" s="33" t="str">
        <f t="shared" si="33"/>
        <v/>
      </c>
      <c r="X12" s="35" t="str">
        <f t="shared" si="34"/>
        <v/>
      </c>
      <c r="Y12" s="49" t="str">
        <f t="shared" si="35"/>
        <v/>
      </c>
      <c r="Z12" s="27" t="str">
        <f t="shared" si="36"/>
        <v/>
      </c>
      <c r="AA12" s="50" t="str">
        <f t="shared" si="37"/>
        <v/>
      </c>
      <c r="AB12" s="59" t="str">
        <f t="shared" si="38"/>
        <v/>
      </c>
      <c r="AC12" s="144">
        <v>13</v>
      </c>
      <c r="AD12" s="36" t="str">
        <f t="shared" si="5"/>
        <v/>
      </c>
      <c r="AE12" s="32" t="str">
        <f t="shared" si="6"/>
        <v/>
      </c>
      <c r="AF12" s="33" t="str">
        <f t="shared" si="39"/>
        <v/>
      </c>
      <c r="AG12" s="35" t="str">
        <f t="shared" si="40"/>
        <v/>
      </c>
      <c r="AH12" s="49" t="str">
        <f t="shared" si="41"/>
        <v/>
      </c>
      <c r="AI12" s="27" t="str">
        <f t="shared" si="42"/>
        <v/>
      </c>
      <c r="AJ12" s="50" t="str">
        <f t="shared" si="43"/>
        <v/>
      </c>
      <c r="AK12" s="59" t="str">
        <f t="shared" si="44"/>
        <v/>
      </c>
      <c r="AL12" s="144">
        <v>13</v>
      </c>
      <c r="AM12" s="36" t="str">
        <f t="shared" si="7"/>
        <v/>
      </c>
      <c r="AN12" s="32" t="str">
        <f t="shared" si="8"/>
        <v/>
      </c>
      <c r="AO12" s="33" t="str">
        <f t="shared" si="45"/>
        <v/>
      </c>
      <c r="AP12" s="35" t="str">
        <f t="shared" si="46"/>
        <v/>
      </c>
      <c r="AQ12" s="49" t="str">
        <f t="shared" si="47"/>
        <v/>
      </c>
      <c r="AR12" s="27" t="str">
        <f t="shared" si="48"/>
        <v/>
      </c>
      <c r="AS12" s="50" t="str">
        <f t="shared" si="49"/>
        <v/>
      </c>
      <c r="AT12" s="59" t="str">
        <f t="shared" si="50"/>
        <v/>
      </c>
      <c r="AU12" s="144">
        <v>13</v>
      </c>
      <c r="AV12" s="36" t="str">
        <f t="shared" si="9"/>
        <v/>
      </c>
      <c r="AW12" s="32" t="str">
        <f t="shared" si="10"/>
        <v/>
      </c>
      <c r="AX12" s="33" t="str">
        <f t="shared" si="51"/>
        <v/>
      </c>
      <c r="AY12" s="35" t="str">
        <f t="shared" si="52"/>
        <v/>
      </c>
      <c r="AZ12" s="49" t="str">
        <f t="shared" si="53"/>
        <v/>
      </c>
      <c r="BA12" s="27" t="str">
        <f t="shared" si="54"/>
        <v/>
      </c>
      <c r="BB12" s="50" t="str">
        <f t="shared" si="55"/>
        <v/>
      </c>
      <c r="BC12" s="59" t="str">
        <f t="shared" si="56"/>
        <v/>
      </c>
      <c r="BD12" s="144">
        <v>13</v>
      </c>
      <c r="BE12" s="36" t="str">
        <f t="shared" si="11"/>
        <v/>
      </c>
      <c r="BF12" s="32" t="str">
        <f t="shared" si="12"/>
        <v/>
      </c>
      <c r="BG12" s="33" t="str">
        <f t="shared" si="57"/>
        <v/>
      </c>
      <c r="BH12" s="35" t="str">
        <f t="shared" si="58"/>
        <v/>
      </c>
      <c r="BI12" s="49" t="str">
        <f t="shared" si="59"/>
        <v/>
      </c>
      <c r="BJ12" s="27" t="str">
        <f t="shared" si="60"/>
        <v/>
      </c>
      <c r="BK12" s="50" t="str">
        <f t="shared" si="61"/>
        <v/>
      </c>
      <c r="BL12" s="59" t="str">
        <f t="shared" si="62"/>
        <v/>
      </c>
      <c r="BM12" s="144">
        <v>13</v>
      </c>
      <c r="BN12" s="36" t="str">
        <f t="shared" si="13"/>
        <v/>
      </c>
      <c r="BO12" s="32" t="str">
        <f t="shared" si="14"/>
        <v/>
      </c>
      <c r="BP12" s="33" t="str">
        <f t="shared" si="63"/>
        <v/>
      </c>
      <c r="BQ12" s="35" t="str">
        <f t="shared" si="64"/>
        <v/>
      </c>
      <c r="BR12" s="49" t="str">
        <f t="shared" si="65"/>
        <v/>
      </c>
      <c r="BS12" s="27" t="str">
        <f t="shared" si="66"/>
        <v/>
      </c>
      <c r="BT12" s="50" t="str">
        <f t="shared" si="67"/>
        <v/>
      </c>
      <c r="BU12" s="59" t="str">
        <f t="shared" si="68"/>
        <v/>
      </c>
      <c r="BV12" s="5">
        <v>13</v>
      </c>
      <c r="BX12" s="77">
        <v>13</v>
      </c>
      <c r="BY12" s="104" t="str">
        <f t="shared" si="15"/>
        <v/>
      </c>
      <c r="BZ12" s="104" t="str">
        <f t="shared" si="69"/>
        <v/>
      </c>
      <c r="CA12" s="104" t="str">
        <f t="shared" si="70"/>
        <v/>
      </c>
      <c r="CB12" s="105" t="str">
        <f t="shared" si="16"/>
        <v/>
      </c>
      <c r="CC12" s="106" t="str">
        <f t="shared" si="71"/>
        <v/>
      </c>
      <c r="CD12" s="87" t="str">
        <f t="shared" si="72"/>
        <v/>
      </c>
      <c r="CE12" s="23" t="str">
        <f t="shared" si="17"/>
        <v/>
      </c>
      <c r="CF12" s="24" t="str">
        <f t="shared" si="18"/>
        <v/>
      </c>
      <c r="CG12" s="88" t="str">
        <f t="shared" si="73"/>
        <v/>
      </c>
      <c r="CH12" s="22"/>
      <c r="CI12" s="77">
        <v>13</v>
      </c>
      <c r="CJ12" s="104" t="e">
        <f t="shared" si="74"/>
        <v>#N/A</v>
      </c>
      <c r="CK12" s="104" t="e">
        <f t="shared" si="75"/>
        <v>#N/A</v>
      </c>
      <c r="CL12" s="104" t="e">
        <f t="shared" si="76"/>
        <v>#N/A</v>
      </c>
      <c r="CM12" s="104" t="e">
        <f t="shared" si="77"/>
        <v>#N/A</v>
      </c>
      <c r="CN12" s="114" t="e">
        <f t="shared" si="78"/>
        <v>#N/A</v>
      </c>
      <c r="CO12" s="104" t="e">
        <f t="shared" si="79"/>
        <v>#N/A</v>
      </c>
      <c r="CP12" s="114" t="e">
        <f t="shared" si="80"/>
        <v>#N/A</v>
      </c>
    </row>
    <row r="13" spans="1:95" ht="15" customHeight="1">
      <c r="A13" s="5">
        <v>14</v>
      </c>
      <c r="B13" s="30" t="str">
        <f t="shared" si="0"/>
        <v/>
      </c>
      <c r="C13" s="27" t="str">
        <f t="shared" si="19"/>
        <v/>
      </c>
      <c r="D13" s="118" t="str">
        <f t="shared" si="20"/>
        <v/>
      </c>
      <c r="E13" s="28" t="str">
        <f t="shared" si="21"/>
        <v/>
      </c>
      <c r="F13" s="29" t="str">
        <f t="shared" si="22"/>
        <v/>
      </c>
      <c r="G13" s="49" t="str">
        <f t="shared" si="23"/>
        <v/>
      </c>
      <c r="H13" s="27" t="str">
        <f t="shared" si="24"/>
        <v/>
      </c>
      <c r="I13" s="50" t="str">
        <f t="shared" si="25"/>
        <v/>
      </c>
      <c r="J13" s="43" t="str">
        <f t="shared" si="26"/>
        <v/>
      </c>
      <c r="K13" s="144">
        <v>14</v>
      </c>
      <c r="L13" s="36" t="str">
        <f t="shared" si="1"/>
        <v/>
      </c>
      <c r="M13" s="32" t="str">
        <f t="shared" si="2"/>
        <v/>
      </c>
      <c r="N13" s="33" t="str">
        <f t="shared" si="27"/>
        <v/>
      </c>
      <c r="O13" s="35" t="str">
        <f t="shared" si="28"/>
        <v/>
      </c>
      <c r="P13" s="49" t="str">
        <f t="shared" si="29"/>
        <v/>
      </c>
      <c r="Q13" s="27" t="str">
        <f t="shared" si="30"/>
        <v/>
      </c>
      <c r="R13" s="50" t="str">
        <f t="shared" si="31"/>
        <v/>
      </c>
      <c r="S13" s="59" t="str">
        <f t="shared" si="32"/>
        <v/>
      </c>
      <c r="T13" s="144">
        <v>14</v>
      </c>
      <c r="U13" s="36" t="str">
        <f t="shared" si="3"/>
        <v/>
      </c>
      <c r="V13" s="32" t="str">
        <f t="shared" si="4"/>
        <v/>
      </c>
      <c r="W13" s="33" t="str">
        <f t="shared" si="33"/>
        <v/>
      </c>
      <c r="X13" s="35" t="str">
        <f t="shared" si="34"/>
        <v/>
      </c>
      <c r="Y13" s="49" t="str">
        <f t="shared" si="35"/>
        <v/>
      </c>
      <c r="Z13" s="27" t="str">
        <f t="shared" si="36"/>
        <v/>
      </c>
      <c r="AA13" s="50" t="str">
        <f t="shared" si="37"/>
        <v/>
      </c>
      <c r="AB13" s="59" t="str">
        <f t="shared" si="38"/>
        <v/>
      </c>
      <c r="AC13" s="144">
        <v>14</v>
      </c>
      <c r="AD13" s="36" t="str">
        <f t="shared" si="5"/>
        <v/>
      </c>
      <c r="AE13" s="32" t="str">
        <f t="shared" si="6"/>
        <v/>
      </c>
      <c r="AF13" s="33" t="str">
        <f t="shared" si="39"/>
        <v/>
      </c>
      <c r="AG13" s="35" t="str">
        <f t="shared" si="40"/>
        <v/>
      </c>
      <c r="AH13" s="49" t="str">
        <f t="shared" si="41"/>
        <v/>
      </c>
      <c r="AI13" s="27" t="str">
        <f t="shared" si="42"/>
        <v/>
      </c>
      <c r="AJ13" s="50" t="str">
        <f t="shared" si="43"/>
        <v/>
      </c>
      <c r="AK13" s="59" t="str">
        <f t="shared" si="44"/>
        <v/>
      </c>
      <c r="AL13" s="144">
        <v>14</v>
      </c>
      <c r="AM13" s="36" t="str">
        <f t="shared" si="7"/>
        <v/>
      </c>
      <c r="AN13" s="32" t="str">
        <f t="shared" si="8"/>
        <v/>
      </c>
      <c r="AO13" s="33" t="str">
        <f t="shared" si="45"/>
        <v/>
      </c>
      <c r="AP13" s="35" t="str">
        <f t="shared" si="46"/>
        <v/>
      </c>
      <c r="AQ13" s="49" t="str">
        <f t="shared" si="47"/>
        <v/>
      </c>
      <c r="AR13" s="27" t="str">
        <f t="shared" si="48"/>
        <v/>
      </c>
      <c r="AS13" s="50" t="str">
        <f t="shared" si="49"/>
        <v/>
      </c>
      <c r="AT13" s="59" t="str">
        <f t="shared" si="50"/>
        <v/>
      </c>
      <c r="AU13" s="144">
        <v>14</v>
      </c>
      <c r="AV13" s="36" t="str">
        <f t="shared" si="9"/>
        <v/>
      </c>
      <c r="AW13" s="32" t="str">
        <f t="shared" si="10"/>
        <v/>
      </c>
      <c r="AX13" s="33" t="str">
        <f t="shared" si="51"/>
        <v/>
      </c>
      <c r="AY13" s="35" t="str">
        <f t="shared" si="52"/>
        <v/>
      </c>
      <c r="AZ13" s="49" t="str">
        <f t="shared" si="53"/>
        <v/>
      </c>
      <c r="BA13" s="27" t="str">
        <f t="shared" si="54"/>
        <v/>
      </c>
      <c r="BB13" s="50" t="str">
        <f t="shared" si="55"/>
        <v/>
      </c>
      <c r="BC13" s="59" t="str">
        <f t="shared" si="56"/>
        <v/>
      </c>
      <c r="BD13" s="144">
        <v>14</v>
      </c>
      <c r="BE13" s="36" t="str">
        <f t="shared" si="11"/>
        <v/>
      </c>
      <c r="BF13" s="32" t="str">
        <f t="shared" si="12"/>
        <v/>
      </c>
      <c r="BG13" s="33" t="str">
        <f t="shared" si="57"/>
        <v/>
      </c>
      <c r="BH13" s="35" t="str">
        <f t="shared" si="58"/>
        <v/>
      </c>
      <c r="BI13" s="49" t="str">
        <f t="shared" si="59"/>
        <v/>
      </c>
      <c r="BJ13" s="27" t="str">
        <f t="shared" si="60"/>
        <v/>
      </c>
      <c r="BK13" s="50" t="str">
        <f t="shared" si="61"/>
        <v/>
      </c>
      <c r="BL13" s="59" t="str">
        <f t="shared" si="62"/>
        <v/>
      </c>
      <c r="BM13" s="144">
        <v>14</v>
      </c>
      <c r="BN13" s="36" t="str">
        <f t="shared" si="13"/>
        <v/>
      </c>
      <c r="BO13" s="32" t="str">
        <f t="shared" si="14"/>
        <v/>
      </c>
      <c r="BP13" s="33" t="str">
        <f t="shared" si="63"/>
        <v/>
      </c>
      <c r="BQ13" s="35" t="str">
        <f t="shared" si="64"/>
        <v/>
      </c>
      <c r="BR13" s="49" t="str">
        <f t="shared" si="65"/>
        <v/>
      </c>
      <c r="BS13" s="27" t="str">
        <f t="shared" si="66"/>
        <v/>
      </c>
      <c r="BT13" s="50" t="str">
        <f t="shared" si="67"/>
        <v/>
      </c>
      <c r="BU13" s="59" t="str">
        <f t="shared" si="68"/>
        <v/>
      </c>
      <c r="BV13" s="5">
        <v>14</v>
      </c>
      <c r="BX13" s="77">
        <v>14</v>
      </c>
      <c r="BY13" s="104" t="str">
        <f t="shared" si="15"/>
        <v/>
      </c>
      <c r="BZ13" s="104" t="str">
        <f t="shared" si="69"/>
        <v/>
      </c>
      <c r="CA13" s="104" t="str">
        <f t="shared" si="70"/>
        <v/>
      </c>
      <c r="CB13" s="105" t="str">
        <f t="shared" si="16"/>
        <v/>
      </c>
      <c r="CC13" s="106" t="str">
        <f t="shared" si="71"/>
        <v/>
      </c>
      <c r="CD13" s="87" t="str">
        <f t="shared" si="72"/>
        <v/>
      </c>
      <c r="CE13" s="23" t="str">
        <f t="shared" si="17"/>
        <v/>
      </c>
      <c r="CF13" s="24" t="str">
        <f t="shared" si="18"/>
        <v/>
      </c>
      <c r="CG13" s="88" t="str">
        <f t="shared" si="73"/>
        <v/>
      </c>
      <c r="CH13" s="22"/>
      <c r="CI13" s="77">
        <v>14</v>
      </c>
      <c r="CJ13" s="104" t="e">
        <f t="shared" si="74"/>
        <v>#N/A</v>
      </c>
      <c r="CK13" s="104" t="e">
        <f t="shared" si="75"/>
        <v>#N/A</v>
      </c>
      <c r="CL13" s="104" t="e">
        <f t="shared" si="76"/>
        <v>#N/A</v>
      </c>
      <c r="CM13" s="104" t="e">
        <f t="shared" si="77"/>
        <v>#N/A</v>
      </c>
      <c r="CN13" s="114" t="e">
        <f t="shared" si="78"/>
        <v>#N/A</v>
      </c>
      <c r="CO13" s="104" t="e">
        <f t="shared" si="79"/>
        <v>#N/A</v>
      </c>
      <c r="CP13" s="114" t="e">
        <f t="shared" si="80"/>
        <v>#N/A</v>
      </c>
    </row>
    <row r="14" spans="1:95" ht="15" customHeight="1">
      <c r="A14" s="4">
        <v>15</v>
      </c>
      <c r="B14" s="30" t="str">
        <f t="shared" si="0"/>
        <v/>
      </c>
      <c r="C14" s="27" t="str">
        <f t="shared" si="19"/>
        <v/>
      </c>
      <c r="D14" s="118" t="str">
        <f t="shared" si="20"/>
        <v/>
      </c>
      <c r="E14" s="28" t="str">
        <f t="shared" si="21"/>
        <v/>
      </c>
      <c r="F14" s="29" t="str">
        <f t="shared" si="22"/>
        <v/>
      </c>
      <c r="G14" s="49" t="str">
        <f t="shared" si="23"/>
        <v/>
      </c>
      <c r="H14" s="27" t="str">
        <f t="shared" si="24"/>
        <v/>
      </c>
      <c r="I14" s="50" t="str">
        <f t="shared" si="25"/>
        <v/>
      </c>
      <c r="J14" s="43" t="str">
        <f t="shared" si="26"/>
        <v/>
      </c>
      <c r="K14" s="144">
        <v>15</v>
      </c>
      <c r="L14" s="31" t="str">
        <f t="shared" si="1"/>
        <v/>
      </c>
      <c r="M14" s="27" t="str">
        <f t="shared" si="2"/>
        <v/>
      </c>
      <c r="N14" s="28" t="str">
        <f t="shared" si="27"/>
        <v/>
      </c>
      <c r="O14" s="29" t="str">
        <f t="shared" si="28"/>
        <v/>
      </c>
      <c r="P14" s="49" t="str">
        <f t="shared" si="29"/>
        <v/>
      </c>
      <c r="Q14" s="27" t="str">
        <f t="shared" si="30"/>
        <v/>
      </c>
      <c r="R14" s="50" t="str">
        <f t="shared" si="31"/>
        <v/>
      </c>
      <c r="S14" s="59" t="str">
        <f t="shared" si="32"/>
        <v/>
      </c>
      <c r="T14" s="144">
        <v>15</v>
      </c>
      <c r="U14" s="36" t="str">
        <f t="shared" si="3"/>
        <v/>
      </c>
      <c r="V14" s="32" t="str">
        <f t="shared" si="4"/>
        <v/>
      </c>
      <c r="W14" s="33" t="str">
        <f t="shared" si="33"/>
        <v/>
      </c>
      <c r="X14" s="29" t="str">
        <f t="shared" si="34"/>
        <v/>
      </c>
      <c r="Y14" s="49" t="str">
        <f t="shared" si="35"/>
        <v/>
      </c>
      <c r="Z14" s="27" t="str">
        <f t="shared" si="36"/>
        <v/>
      </c>
      <c r="AA14" s="50" t="str">
        <f t="shared" si="37"/>
        <v/>
      </c>
      <c r="AB14" s="59" t="str">
        <f t="shared" si="38"/>
        <v/>
      </c>
      <c r="AC14" s="144">
        <v>15</v>
      </c>
      <c r="AD14" s="36" t="str">
        <f t="shared" si="5"/>
        <v/>
      </c>
      <c r="AE14" s="32" t="str">
        <f t="shared" si="6"/>
        <v/>
      </c>
      <c r="AF14" s="33" t="str">
        <f t="shared" si="39"/>
        <v/>
      </c>
      <c r="AG14" s="29" t="str">
        <f t="shared" si="40"/>
        <v/>
      </c>
      <c r="AH14" s="49" t="str">
        <f t="shared" si="41"/>
        <v/>
      </c>
      <c r="AI14" s="27" t="str">
        <f t="shared" si="42"/>
        <v/>
      </c>
      <c r="AJ14" s="50" t="str">
        <f t="shared" si="43"/>
        <v/>
      </c>
      <c r="AK14" s="59" t="str">
        <f t="shared" si="44"/>
        <v/>
      </c>
      <c r="AL14" s="144">
        <v>15</v>
      </c>
      <c r="AM14" s="36" t="str">
        <f t="shared" si="7"/>
        <v/>
      </c>
      <c r="AN14" s="32" t="str">
        <f t="shared" si="8"/>
        <v/>
      </c>
      <c r="AO14" s="33" t="str">
        <f t="shared" si="45"/>
        <v/>
      </c>
      <c r="AP14" s="29" t="str">
        <f t="shared" si="46"/>
        <v/>
      </c>
      <c r="AQ14" s="49" t="str">
        <f t="shared" si="47"/>
        <v/>
      </c>
      <c r="AR14" s="27" t="str">
        <f t="shared" si="48"/>
        <v/>
      </c>
      <c r="AS14" s="50" t="str">
        <f t="shared" si="49"/>
        <v/>
      </c>
      <c r="AT14" s="59" t="str">
        <f t="shared" si="50"/>
        <v/>
      </c>
      <c r="AU14" s="144">
        <v>15</v>
      </c>
      <c r="AV14" s="36" t="str">
        <f t="shared" si="9"/>
        <v/>
      </c>
      <c r="AW14" s="32" t="str">
        <f t="shared" si="10"/>
        <v/>
      </c>
      <c r="AX14" s="33" t="str">
        <f t="shared" si="51"/>
        <v/>
      </c>
      <c r="AY14" s="29" t="str">
        <f t="shared" si="52"/>
        <v/>
      </c>
      <c r="AZ14" s="49" t="str">
        <f t="shared" si="53"/>
        <v/>
      </c>
      <c r="BA14" s="27" t="str">
        <f t="shared" si="54"/>
        <v/>
      </c>
      <c r="BB14" s="50" t="str">
        <f t="shared" si="55"/>
        <v/>
      </c>
      <c r="BC14" s="59" t="str">
        <f t="shared" si="56"/>
        <v/>
      </c>
      <c r="BD14" s="144">
        <v>15</v>
      </c>
      <c r="BE14" s="36" t="str">
        <f t="shared" si="11"/>
        <v/>
      </c>
      <c r="BF14" s="32" t="str">
        <f t="shared" si="12"/>
        <v/>
      </c>
      <c r="BG14" s="33" t="str">
        <f t="shared" si="57"/>
        <v/>
      </c>
      <c r="BH14" s="29" t="str">
        <f t="shared" si="58"/>
        <v/>
      </c>
      <c r="BI14" s="49" t="str">
        <f t="shared" si="59"/>
        <v/>
      </c>
      <c r="BJ14" s="27" t="str">
        <f t="shared" si="60"/>
        <v/>
      </c>
      <c r="BK14" s="50" t="str">
        <f t="shared" si="61"/>
        <v/>
      </c>
      <c r="BL14" s="59" t="str">
        <f t="shared" si="62"/>
        <v/>
      </c>
      <c r="BM14" s="144">
        <v>15</v>
      </c>
      <c r="BN14" s="36" t="str">
        <f t="shared" si="13"/>
        <v/>
      </c>
      <c r="BO14" s="32" t="str">
        <f t="shared" si="14"/>
        <v/>
      </c>
      <c r="BP14" s="33" t="str">
        <f t="shared" si="63"/>
        <v/>
      </c>
      <c r="BQ14" s="29" t="str">
        <f t="shared" si="64"/>
        <v/>
      </c>
      <c r="BR14" s="49" t="str">
        <f t="shared" si="65"/>
        <v/>
      </c>
      <c r="BS14" s="27" t="str">
        <f t="shared" si="66"/>
        <v/>
      </c>
      <c r="BT14" s="50" t="str">
        <f t="shared" si="67"/>
        <v/>
      </c>
      <c r="BU14" s="59" t="str">
        <f t="shared" si="68"/>
        <v/>
      </c>
      <c r="BV14" s="5">
        <v>15</v>
      </c>
      <c r="BX14" s="77">
        <v>15</v>
      </c>
      <c r="BY14" s="104" t="str">
        <f t="shared" si="15"/>
        <v/>
      </c>
      <c r="BZ14" s="104" t="str">
        <f t="shared" si="69"/>
        <v/>
      </c>
      <c r="CA14" s="104" t="str">
        <f t="shared" si="70"/>
        <v/>
      </c>
      <c r="CB14" s="105" t="str">
        <f t="shared" si="16"/>
        <v/>
      </c>
      <c r="CC14" s="106" t="str">
        <f t="shared" si="71"/>
        <v/>
      </c>
      <c r="CD14" s="87" t="str">
        <f t="shared" si="72"/>
        <v/>
      </c>
      <c r="CE14" s="23" t="str">
        <f t="shared" si="17"/>
        <v/>
      </c>
      <c r="CF14" s="24" t="str">
        <f t="shared" si="18"/>
        <v/>
      </c>
      <c r="CG14" s="88" t="str">
        <f t="shared" si="73"/>
        <v/>
      </c>
      <c r="CH14" s="22"/>
      <c r="CI14" s="77">
        <v>15</v>
      </c>
      <c r="CJ14" s="104" t="e">
        <f t="shared" si="74"/>
        <v>#N/A</v>
      </c>
      <c r="CK14" s="104" t="e">
        <f t="shared" si="75"/>
        <v>#N/A</v>
      </c>
      <c r="CL14" s="104" t="e">
        <f t="shared" si="76"/>
        <v>#N/A</v>
      </c>
      <c r="CM14" s="104" t="e">
        <f t="shared" si="77"/>
        <v>#N/A</v>
      </c>
      <c r="CN14" s="114" t="e">
        <f t="shared" si="78"/>
        <v>#N/A</v>
      </c>
      <c r="CO14" s="104" t="e">
        <f t="shared" si="79"/>
        <v>#N/A</v>
      </c>
      <c r="CP14" s="114" t="e">
        <f t="shared" si="80"/>
        <v>#N/A</v>
      </c>
    </row>
    <row r="15" spans="1:95" ht="15" customHeight="1">
      <c r="A15" s="5">
        <v>16</v>
      </c>
      <c r="B15" s="30" t="str">
        <f t="shared" si="0"/>
        <v/>
      </c>
      <c r="C15" s="27" t="str">
        <f t="shared" si="19"/>
        <v/>
      </c>
      <c r="D15" s="118" t="str">
        <f t="shared" si="20"/>
        <v/>
      </c>
      <c r="E15" s="28" t="str">
        <f t="shared" si="21"/>
        <v/>
      </c>
      <c r="F15" s="29" t="str">
        <f t="shared" si="22"/>
        <v/>
      </c>
      <c r="G15" s="49" t="str">
        <f t="shared" si="23"/>
        <v/>
      </c>
      <c r="H15" s="27" t="str">
        <f t="shared" si="24"/>
        <v/>
      </c>
      <c r="I15" s="50" t="str">
        <f t="shared" si="25"/>
        <v/>
      </c>
      <c r="J15" s="43" t="str">
        <f t="shared" si="26"/>
        <v/>
      </c>
      <c r="K15" s="144">
        <v>16</v>
      </c>
      <c r="L15" s="36" t="str">
        <f t="shared" si="1"/>
        <v/>
      </c>
      <c r="M15" s="32" t="str">
        <f t="shared" si="2"/>
        <v/>
      </c>
      <c r="N15" s="33" t="str">
        <f t="shared" si="27"/>
        <v/>
      </c>
      <c r="O15" s="35" t="str">
        <f t="shared" si="28"/>
        <v/>
      </c>
      <c r="P15" s="49" t="str">
        <f t="shared" si="29"/>
        <v/>
      </c>
      <c r="Q15" s="27" t="str">
        <f t="shared" si="30"/>
        <v/>
      </c>
      <c r="R15" s="50" t="str">
        <f t="shared" si="31"/>
        <v/>
      </c>
      <c r="S15" s="59" t="str">
        <f t="shared" si="32"/>
        <v/>
      </c>
      <c r="T15" s="144">
        <v>16</v>
      </c>
      <c r="U15" s="36" t="str">
        <f t="shared" si="3"/>
        <v/>
      </c>
      <c r="V15" s="32" t="str">
        <f t="shared" si="4"/>
        <v/>
      </c>
      <c r="W15" s="33" t="str">
        <f t="shared" si="33"/>
        <v/>
      </c>
      <c r="X15" s="35" t="str">
        <f t="shared" si="34"/>
        <v/>
      </c>
      <c r="Y15" s="49" t="str">
        <f t="shared" si="35"/>
        <v/>
      </c>
      <c r="Z15" s="27" t="str">
        <f t="shared" si="36"/>
        <v/>
      </c>
      <c r="AA15" s="50" t="str">
        <f t="shared" si="37"/>
        <v/>
      </c>
      <c r="AB15" s="59" t="str">
        <f t="shared" si="38"/>
        <v/>
      </c>
      <c r="AC15" s="144">
        <v>16</v>
      </c>
      <c r="AD15" s="36" t="str">
        <f t="shared" si="5"/>
        <v/>
      </c>
      <c r="AE15" s="32" t="str">
        <f t="shared" si="6"/>
        <v/>
      </c>
      <c r="AF15" s="33" t="str">
        <f t="shared" si="39"/>
        <v/>
      </c>
      <c r="AG15" s="35" t="str">
        <f t="shared" si="40"/>
        <v/>
      </c>
      <c r="AH15" s="49" t="str">
        <f t="shared" si="41"/>
        <v/>
      </c>
      <c r="AI15" s="27" t="str">
        <f t="shared" si="42"/>
        <v/>
      </c>
      <c r="AJ15" s="50" t="str">
        <f t="shared" si="43"/>
        <v/>
      </c>
      <c r="AK15" s="59" t="str">
        <f t="shared" si="44"/>
        <v/>
      </c>
      <c r="AL15" s="144">
        <v>16</v>
      </c>
      <c r="AM15" s="36" t="str">
        <f t="shared" si="7"/>
        <v/>
      </c>
      <c r="AN15" s="32" t="str">
        <f t="shared" si="8"/>
        <v/>
      </c>
      <c r="AO15" s="33" t="str">
        <f t="shared" si="45"/>
        <v/>
      </c>
      <c r="AP15" s="35" t="str">
        <f t="shared" si="46"/>
        <v/>
      </c>
      <c r="AQ15" s="49" t="str">
        <f t="shared" si="47"/>
        <v/>
      </c>
      <c r="AR15" s="27" t="str">
        <f t="shared" si="48"/>
        <v/>
      </c>
      <c r="AS15" s="50" t="str">
        <f t="shared" si="49"/>
        <v/>
      </c>
      <c r="AT15" s="59" t="str">
        <f t="shared" si="50"/>
        <v/>
      </c>
      <c r="AU15" s="144">
        <v>16</v>
      </c>
      <c r="AV15" s="36" t="str">
        <f t="shared" si="9"/>
        <v/>
      </c>
      <c r="AW15" s="32" t="str">
        <f t="shared" si="10"/>
        <v/>
      </c>
      <c r="AX15" s="33" t="str">
        <f t="shared" si="51"/>
        <v/>
      </c>
      <c r="AY15" s="35" t="str">
        <f t="shared" si="52"/>
        <v/>
      </c>
      <c r="AZ15" s="49" t="str">
        <f t="shared" si="53"/>
        <v/>
      </c>
      <c r="BA15" s="27" t="str">
        <f t="shared" si="54"/>
        <v/>
      </c>
      <c r="BB15" s="50" t="str">
        <f t="shared" si="55"/>
        <v/>
      </c>
      <c r="BC15" s="59" t="str">
        <f t="shared" si="56"/>
        <v/>
      </c>
      <c r="BD15" s="144">
        <v>16</v>
      </c>
      <c r="BE15" s="36" t="str">
        <f t="shared" si="11"/>
        <v/>
      </c>
      <c r="BF15" s="32" t="str">
        <f t="shared" si="12"/>
        <v/>
      </c>
      <c r="BG15" s="33" t="str">
        <f t="shared" si="57"/>
        <v/>
      </c>
      <c r="BH15" s="35" t="str">
        <f t="shared" si="58"/>
        <v/>
      </c>
      <c r="BI15" s="49" t="str">
        <f t="shared" si="59"/>
        <v/>
      </c>
      <c r="BJ15" s="27" t="str">
        <f t="shared" si="60"/>
        <v/>
      </c>
      <c r="BK15" s="50" t="str">
        <f t="shared" si="61"/>
        <v/>
      </c>
      <c r="BL15" s="59" t="str">
        <f t="shared" si="62"/>
        <v/>
      </c>
      <c r="BM15" s="144">
        <v>16</v>
      </c>
      <c r="BN15" s="36" t="str">
        <f t="shared" si="13"/>
        <v/>
      </c>
      <c r="BO15" s="32" t="str">
        <f t="shared" si="14"/>
        <v/>
      </c>
      <c r="BP15" s="33" t="str">
        <f t="shared" si="63"/>
        <v/>
      </c>
      <c r="BQ15" s="35" t="str">
        <f t="shared" si="64"/>
        <v/>
      </c>
      <c r="BR15" s="49" t="str">
        <f t="shared" si="65"/>
        <v/>
      </c>
      <c r="BS15" s="27" t="str">
        <f>IF($BO$5&gt;$A15,"",BQ15/BR15)</f>
        <v/>
      </c>
      <c r="BT15" s="50" t="str">
        <f t="shared" si="67"/>
        <v/>
      </c>
      <c r="BU15" s="59" t="str">
        <f t="shared" si="68"/>
        <v/>
      </c>
      <c r="BV15" s="5">
        <v>16</v>
      </c>
      <c r="BX15" s="77">
        <v>16</v>
      </c>
      <c r="BY15" s="104" t="str">
        <f t="shared" si="15"/>
        <v/>
      </c>
      <c r="BZ15" s="104" t="str">
        <f t="shared" si="69"/>
        <v/>
      </c>
      <c r="CA15" s="104" t="str">
        <f t="shared" si="70"/>
        <v/>
      </c>
      <c r="CB15" s="105" t="str">
        <f t="shared" si="16"/>
        <v/>
      </c>
      <c r="CC15" s="106" t="str">
        <f t="shared" si="71"/>
        <v/>
      </c>
      <c r="CD15" s="87" t="str">
        <f t="shared" si="72"/>
        <v/>
      </c>
      <c r="CE15" s="23" t="str">
        <f t="shared" si="17"/>
        <v/>
      </c>
      <c r="CF15" s="24" t="str">
        <f t="shared" si="18"/>
        <v/>
      </c>
      <c r="CG15" s="88" t="str">
        <f t="shared" si="73"/>
        <v/>
      </c>
      <c r="CH15" s="22"/>
      <c r="CI15" s="77">
        <v>16</v>
      </c>
      <c r="CJ15" s="104" t="e">
        <f t="shared" si="74"/>
        <v>#N/A</v>
      </c>
      <c r="CK15" s="104" t="e">
        <f t="shared" si="75"/>
        <v>#N/A</v>
      </c>
      <c r="CL15" s="104" t="e">
        <f t="shared" si="76"/>
        <v>#N/A</v>
      </c>
      <c r="CM15" s="104" t="e">
        <f t="shared" si="77"/>
        <v>#N/A</v>
      </c>
      <c r="CN15" s="114" t="e">
        <f t="shared" si="78"/>
        <v>#N/A</v>
      </c>
      <c r="CO15" s="104" t="e">
        <f t="shared" si="79"/>
        <v>#N/A</v>
      </c>
      <c r="CP15" s="114" t="e">
        <f t="shared" si="80"/>
        <v>#N/A</v>
      </c>
    </row>
    <row r="16" spans="1:95" ht="15" customHeight="1">
      <c r="A16" s="5">
        <v>17</v>
      </c>
      <c r="B16" s="30" t="str">
        <f t="shared" si="0"/>
        <v/>
      </c>
      <c r="C16" s="27" t="str">
        <f t="shared" si="19"/>
        <v/>
      </c>
      <c r="D16" s="118" t="str">
        <f t="shared" si="20"/>
        <v/>
      </c>
      <c r="E16" s="28" t="str">
        <f t="shared" si="21"/>
        <v/>
      </c>
      <c r="F16" s="29" t="str">
        <f t="shared" si="22"/>
        <v/>
      </c>
      <c r="G16" s="49" t="str">
        <f t="shared" si="23"/>
        <v/>
      </c>
      <c r="H16" s="27" t="str">
        <f t="shared" si="24"/>
        <v/>
      </c>
      <c r="I16" s="50" t="str">
        <f t="shared" si="25"/>
        <v/>
      </c>
      <c r="J16" s="43" t="str">
        <f t="shared" si="26"/>
        <v/>
      </c>
      <c r="K16" s="144">
        <v>17</v>
      </c>
      <c r="L16" s="36" t="str">
        <f t="shared" si="1"/>
        <v/>
      </c>
      <c r="M16" s="32" t="str">
        <f t="shared" si="2"/>
        <v/>
      </c>
      <c r="N16" s="33" t="str">
        <f t="shared" si="27"/>
        <v/>
      </c>
      <c r="O16" s="35" t="str">
        <f t="shared" si="28"/>
        <v/>
      </c>
      <c r="P16" s="49" t="str">
        <f t="shared" si="29"/>
        <v/>
      </c>
      <c r="Q16" s="27" t="str">
        <f t="shared" si="30"/>
        <v/>
      </c>
      <c r="R16" s="50" t="str">
        <f t="shared" si="31"/>
        <v/>
      </c>
      <c r="S16" s="59" t="str">
        <f t="shared" si="32"/>
        <v/>
      </c>
      <c r="T16" s="144">
        <v>17</v>
      </c>
      <c r="U16" s="36" t="str">
        <f t="shared" si="3"/>
        <v/>
      </c>
      <c r="V16" s="32" t="str">
        <f t="shared" si="4"/>
        <v/>
      </c>
      <c r="W16" s="33" t="str">
        <f t="shared" si="33"/>
        <v/>
      </c>
      <c r="X16" s="35" t="str">
        <f t="shared" si="34"/>
        <v/>
      </c>
      <c r="Y16" s="49" t="str">
        <f t="shared" si="35"/>
        <v/>
      </c>
      <c r="Z16" s="27" t="str">
        <f t="shared" si="36"/>
        <v/>
      </c>
      <c r="AA16" s="50" t="str">
        <f t="shared" si="37"/>
        <v/>
      </c>
      <c r="AB16" s="59" t="str">
        <f t="shared" si="38"/>
        <v/>
      </c>
      <c r="AC16" s="144">
        <v>17</v>
      </c>
      <c r="AD16" s="36" t="str">
        <f t="shared" si="5"/>
        <v/>
      </c>
      <c r="AE16" s="32" t="str">
        <f t="shared" si="6"/>
        <v/>
      </c>
      <c r="AF16" s="33" t="str">
        <f t="shared" si="39"/>
        <v/>
      </c>
      <c r="AG16" s="35" t="str">
        <f t="shared" si="40"/>
        <v/>
      </c>
      <c r="AH16" s="49" t="str">
        <f t="shared" si="41"/>
        <v/>
      </c>
      <c r="AI16" s="27" t="str">
        <f t="shared" si="42"/>
        <v/>
      </c>
      <c r="AJ16" s="50" t="str">
        <f t="shared" si="43"/>
        <v/>
      </c>
      <c r="AK16" s="59" t="str">
        <f t="shared" si="44"/>
        <v/>
      </c>
      <c r="AL16" s="144">
        <v>17</v>
      </c>
      <c r="AM16" s="36" t="str">
        <f t="shared" si="7"/>
        <v/>
      </c>
      <c r="AN16" s="32" t="str">
        <f t="shared" si="8"/>
        <v/>
      </c>
      <c r="AO16" s="33" t="str">
        <f t="shared" si="45"/>
        <v/>
      </c>
      <c r="AP16" s="35" t="str">
        <f t="shared" si="46"/>
        <v/>
      </c>
      <c r="AQ16" s="49" t="str">
        <f t="shared" si="47"/>
        <v/>
      </c>
      <c r="AR16" s="27" t="str">
        <f t="shared" si="48"/>
        <v/>
      </c>
      <c r="AS16" s="50" t="str">
        <f t="shared" si="49"/>
        <v/>
      </c>
      <c r="AT16" s="59" t="str">
        <f t="shared" si="50"/>
        <v/>
      </c>
      <c r="AU16" s="144">
        <v>17</v>
      </c>
      <c r="AV16" s="36" t="str">
        <f t="shared" si="9"/>
        <v/>
      </c>
      <c r="AW16" s="32" t="str">
        <f t="shared" si="10"/>
        <v/>
      </c>
      <c r="AX16" s="33" t="str">
        <f t="shared" si="51"/>
        <v/>
      </c>
      <c r="AY16" s="35" t="str">
        <f t="shared" si="52"/>
        <v/>
      </c>
      <c r="AZ16" s="49" t="str">
        <f t="shared" si="53"/>
        <v/>
      </c>
      <c r="BA16" s="27" t="str">
        <f t="shared" si="54"/>
        <v/>
      </c>
      <c r="BB16" s="50" t="str">
        <f t="shared" si="55"/>
        <v/>
      </c>
      <c r="BC16" s="59" t="str">
        <f t="shared" si="56"/>
        <v/>
      </c>
      <c r="BD16" s="144">
        <v>17</v>
      </c>
      <c r="BE16" s="36" t="str">
        <f t="shared" si="11"/>
        <v/>
      </c>
      <c r="BF16" s="32" t="str">
        <f t="shared" si="12"/>
        <v/>
      </c>
      <c r="BG16" s="33" t="str">
        <f t="shared" si="57"/>
        <v/>
      </c>
      <c r="BH16" s="35" t="str">
        <f t="shared" si="58"/>
        <v/>
      </c>
      <c r="BI16" s="49" t="str">
        <f t="shared" si="59"/>
        <v/>
      </c>
      <c r="BJ16" s="27" t="str">
        <f t="shared" si="60"/>
        <v/>
      </c>
      <c r="BK16" s="50" t="str">
        <f t="shared" si="61"/>
        <v/>
      </c>
      <c r="BL16" s="59" t="str">
        <f t="shared" si="62"/>
        <v/>
      </c>
      <c r="BM16" s="144">
        <v>17</v>
      </c>
      <c r="BN16" s="36" t="str">
        <f t="shared" si="13"/>
        <v/>
      </c>
      <c r="BO16" s="32" t="str">
        <f t="shared" si="14"/>
        <v/>
      </c>
      <c r="BP16" s="33" t="str">
        <f t="shared" si="63"/>
        <v/>
      </c>
      <c r="BQ16" s="35" t="str">
        <f t="shared" si="64"/>
        <v/>
      </c>
      <c r="BR16" s="49" t="str">
        <f t="shared" si="65"/>
        <v/>
      </c>
      <c r="BS16" s="27" t="str">
        <f t="shared" si="66"/>
        <v/>
      </c>
      <c r="BT16" s="50" t="str">
        <f t="shared" si="67"/>
        <v/>
      </c>
      <c r="BU16" s="59" t="str">
        <f t="shared" si="68"/>
        <v/>
      </c>
      <c r="BV16" s="5">
        <v>17</v>
      </c>
      <c r="BX16" s="77">
        <v>17</v>
      </c>
      <c r="BY16" s="104" t="str">
        <f t="shared" si="15"/>
        <v/>
      </c>
      <c r="BZ16" s="104" t="str">
        <f t="shared" si="69"/>
        <v/>
      </c>
      <c r="CA16" s="104" t="str">
        <f t="shared" si="70"/>
        <v/>
      </c>
      <c r="CB16" s="105" t="str">
        <f t="shared" si="16"/>
        <v/>
      </c>
      <c r="CC16" s="106" t="str">
        <f t="shared" si="71"/>
        <v/>
      </c>
      <c r="CD16" s="87" t="str">
        <f t="shared" si="72"/>
        <v/>
      </c>
      <c r="CE16" s="23" t="str">
        <f t="shared" si="17"/>
        <v/>
      </c>
      <c r="CF16" s="24" t="str">
        <f t="shared" si="18"/>
        <v/>
      </c>
      <c r="CG16" s="88" t="str">
        <f t="shared" si="73"/>
        <v/>
      </c>
      <c r="CH16" s="22"/>
      <c r="CI16" s="77">
        <v>17</v>
      </c>
      <c r="CJ16" s="104" t="e">
        <f t="shared" si="74"/>
        <v>#N/A</v>
      </c>
      <c r="CK16" s="104" t="e">
        <f t="shared" si="75"/>
        <v>#N/A</v>
      </c>
      <c r="CL16" s="104" t="e">
        <f t="shared" si="76"/>
        <v>#N/A</v>
      </c>
      <c r="CM16" s="104" t="e">
        <f t="shared" si="77"/>
        <v>#N/A</v>
      </c>
      <c r="CN16" s="114" t="e">
        <f t="shared" si="78"/>
        <v>#N/A</v>
      </c>
      <c r="CO16" s="104" t="e">
        <f t="shared" si="79"/>
        <v>#N/A</v>
      </c>
      <c r="CP16" s="114" t="e">
        <f t="shared" si="80"/>
        <v>#N/A</v>
      </c>
    </row>
    <row r="17" spans="1:94" ht="15" customHeight="1">
      <c r="A17" s="5">
        <v>18</v>
      </c>
      <c r="B17" s="30" t="str">
        <f t="shared" si="0"/>
        <v/>
      </c>
      <c r="C17" s="27" t="str">
        <f t="shared" si="19"/>
        <v/>
      </c>
      <c r="D17" s="118" t="str">
        <f t="shared" si="20"/>
        <v/>
      </c>
      <c r="E17" s="28" t="str">
        <f t="shared" si="21"/>
        <v/>
      </c>
      <c r="F17" s="29" t="str">
        <f t="shared" si="22"/>
        <v/>
      </c>
      <c r="G17" s="49" t="str">
        <f t="shared" si="23"/>
        <v/>
      </c>
      <c r="H17" s="27" t="str">
        <f t="shared" si="24"/>
        <v/>
      </c>
      <c r="I17" s="50" t="str">
        <f t="shared" si="25"/>
        <v/>
      </c>
      <c r="J17" s="43" t="str">
        <f t="shared" si="26"/>
        <v/>
      </c>
      <c r="K17" s="144">
        <v>18</v>
      </c>
      <c r="L17" s="36" t="str">
        <f t="shared" si="1"/>
        <v/>
      </c>
      <c r="M17" s="32" t="str">
        <f t="shared" si="2"/>
        <v/>
      </c>
      <c r="N17" s="33" t="str">
        <f t="shared" si="27"/>
        <v/>
      </c>
      <c r="O17" s="35" t="str">
        <f t="shared" si="28"/>
        <v/>
      </c>
      <c r="P17" s="49" t="str">
        <f t="shared" si="29"/>
        <v/>
      </c>
      <c r="Q17" s="27" t="str">
        <f t="shared" si="30"/>
        <v/>
      </c>
      <c r="R17" s="50" t="str">
        <f t="shared" si="31"/>
        <v/>
      </c>
      <c r="S17" s="59" t="str">
        <f t="shared" si="32"/>
        <v/>
      </c>
      <c r="T17" s="144">
        <v>18</v>
      </c>
      <c r="U17" s="36" t="str">
        <f t="shared" si="3"/>
        <v/>
      </c>
      <c r="V17" s="32" t="str">
        <f t="shared" si="4"/>
        <v/>
      </c>
      <c r="W17" s="33" t="str">
        <f t="shared" si="33"/>
        <v/>
      </c>
      <c r="X17" s="35" t="str">
        <f t="shared" si="34"/>
        <v/>
      </c>
      <c r="Y17" s="49" t="str">
        <f t="shared" si="35"/>
        <v/>
      </c>
      <c r="Z17" s="27" t="str">
        <f t="shared" si="36"/>
        <v/>
      </c>
      <c r="AA17" s="50" t="str">
        <f t="shared" si="37"/>
        <v/>
      </c>
      <c r="AB17" s="59" t="str">
        <f t="shared" si="38"/>
        <v/>
      </c>
      <c r="AC17" s="144">
        <v>18</v>
      </c>
      <c r="AD17" s="36" t="str">
        <f t="shared" si="5"/>
        <v/>
      </c>
      <c r="AE17" s="32" t="str">
        <f t="shared" si="6"/>
        <v/>
      </c>
      <c r="AF17" s="33" t="str">
        <f t="shared" si="39"/>
        <v/>
      </c>
      <c r="AG17" s="35" t="str">
        <f t="shared" si="40"/>
        <v/>
      </c>
      <c r="AH17" s="49" t="str">
        <f t="shared" si="41"/>
        <v/>
      </c>
      <c r="AI17" s="27" t="str">
        <f t="shared" si="42"/>
        <v/>
      </c>
      <c r="AJ17" s="50" t="str">
        <f t="shared" si="43"/>
        <v/>
      </c>
      <c r="AK17" s="59" t="str">
        <f t="shared" si="44"/>
        <v/>
      </c>
      <c r="AL17" s="144">
        <v>18</v>
      </c>
      <c r="AM17" s="36" t="str">
        <f t="shared" si="7"/>
        <v/>
      </c>
      <c r="AN17" s="32" t="str">
        <f t="shared" si="8"/>
        <v/>
      </c>
      <c r="AO17" s="33" t="str">
        <f t="shared" si="45"/>
        <v/>
      </c>
      <c r="AP17" s="35" t="str">
        <f t="shared" si="46"/>
        <v/>
      </c>
      <c r="AQ17" s="49" t="str">
        <f t="shared" si="47"/>
        <v/>
      </c>
      <c r="AR17" s="27" t="str">
        <f t="shared" si="48"/>
        <v/>
      </c>
      <c r="AS17" s="50" t="str">
        <f t="shared" si="49"/>
        <v/>
      </c>
      <c r="AT17" s="59" t="str">
        <f t="shared" si="50"/>
        <v/>
      </c>
      <c r="AU17" s="144">
        <v>18</v>
      </c>
      <c r="AV17" s="36" t="str">
        <f t="shared" si="9"/>
        <v/>
      </c>
      <c r="AW17" s="32" t="str">
        <f t="shared" si="10"/>
        <v/>
      </c>
      <c r="AX17" s="33" t="str">
        <f t="shared" si="51"/>
        <v/>
      </c>
      <c r="AY17" s="35" t="str">
        <f t="shared" si="52"/>
        <v/>
      </c>
      <c r="AZ17" s="49" t="str">
        <f t="shared" si="53"/>
        <v/>
      </c>
      <c r="BA17" s="27" t="str">
        <f t="shared" si="54"/>
        <v/>
      </c>
      <c r="BB17" s="50" t="str">
        <f t="shared" si="55"/>
        <v/>
      </c>
      <c r="BC17" s="59" t="str">
        <f t="shared" si="56"/>
        <v/>
      </c>
      <c r="BD17" s="144">
        <v>18</v>
      </c>
      <c r="BE17" s="36" t="str">
        <f t="shared" si="11"/>
        <v/>
      </c>
      <c r="BF17" s="32" t="str">
        <f t="shared" si="12"/>
        <v/>
      </c>
      <c r="BG17" s="33" t="str">
        <f t="shared" si="57"/>
        <v/>
      </c>
      <c r="BH17" s="35" t="str">
        <f t="shared" si="58"/>
        <v/>
      </c>
      <c r="BI17" s="49" t="str">
        <f t="shared" si="59"/>
        <v/>
      </c>
      <c r="BJ17" s="27" t="str">
        <f t="shared" si="60"/>
        <v/>
      </c>
      <c r="BK17" s="50" t="str">
        <f t="shared" si="61"/>
        <v/>
      </c>
      <c r="BL17" s="59" t="str">
        <f t="shared" si="62"/>
        <v/>
      </c>
      <c r="BM17" s="144">
        <v>18</v>
      </c>
      <c r="BN17" s="36" t="str">
        <f t="shared" si="13"/>
        <v/>
      </c>
      <c r="BO17" s="32" t="str">
        <f t="shared" si="14"/>
        <v/>
      </c>
      <c r="BP17" s="33" t="str">
        <f t="shared" si="63"/>
        <v/>
      </c>
      <c r="BQ17" s="35" t="str">
        <f t="shared" si="64"/>
        <v/>
      </c>
      <c r="BR17" s="49" t="str">
        <f t="shared" si="65"/>
        <v/>
      </c>
      <c r="BS17" s="27" t="str">
        <f t="shared" si="66"/>
        <v/>
      </c>
      <c r="BT17" s="50" t="str">
        <f t="shared" si="67"/>
        <v/>
      </c>
      <c r="BU17" s="59" t="str">
        <f t="shared" si="68"/>
        <v/>
      </c>
      <c r="BV17" s="5">
        <v>18</v>
      </c>
      <c r="BX17" s="77">
        <v>18</v>
      </c>
      <c r="BY17" s="104" t="str">
        <f t="shared" si="15"/>
        <v/>
      </c>
      <c r="BZ17" s="104" t="str">
        <f t="shared" si="69"/>
        <v/>
      </c>
      <c r="CA17" s="104" t="str">
        <f t="shared" si="70"/>
        <v/>
      </c>
      <c r="CB17" s="105" t="str">
        <f t="shared" si="16"/>
        <v/>
      </c>
      <c r="CC17" s="106" t="str">
        <f t="shared" si="71"/>
        <v/>
      </c>
      <c r="CD17" s="87" t="str">
        <f t="shared" si="72"/>
        <v/>
      </c>
      <c r="CE17" s="23" t="str">
        <f t="shared" si="17"/>
        <v/>
      </c>
      <c r="CF17" s="24" t="str">
        <f t="shared" si="18"/>
        <v/>
      </c>
      <c r="CG17" s="88" t="str">
        <f t="shared" si="73"/>
        <v/>
      </c>
      <c r="CH17" s="22"/>
      <c r="CI17" s="77">
        <v>18</v>
      </c>
      <c r="CJ17" s="104" t="e">
        <f t="shared" si="74"/>
        <v>#N/A</v>
      </c>
      <c r="CK17" s="104" t="e">
        <f t="shared" si="75"/>
        <v>#N/A</v>
      </c>
      <c r="CL17" s="104" t="e">
        <f t="shared" si="76"/>
        <v>#N/A</v>
      </c>
      <c r="CM17" s="104" t="e">
        <f t="shared" si="77"/>
        <v>#N/A</v>
      </c>
      <c r="CN17" s="114" t="e">
        <f t="shared" si="78"/>
        <v>#N/A</v>
      </c>
      <c r="CO17" s="104" t="e">
        <f t="shared" si="79"/>
        <v>#N/A</v>
      </c>
      <c r="CP17" s="114" t="e">
        <f t="shared" si="80"/>
        <v>#N/A</v>
      </c>
    </row>
    <row r="18" spans="1:94" ht="15" customHeight="1">
      <c r="A18" s="5">
        <v>19</v>
      </c>
      <c r="B18" s="30" t="str">
        <f t="shared" si="0"/>
        <v/>
      </c>
      <c r="C18" s="27" t="str">
        <f t="shared" si="19"/>
        <v/>
      </c>
      <c r="D18" s="118" t="str">
        <f t="shared" si="20"/>
        <v/>
      </c>
      <c r="E18" s="28" t="str">
        <f t="shared" si="21"/>
        <v/>
      </c>
      <c r="F18" s="29" t="str">
        <f t="shared" si="22"/>
        <v/>
      </c>
      <c r="G18" s="49" t="str">
        <f t="shared" si="23"/>
        <v/>
      </c>
      <c r="H18" s="27" t="str">
        <f t="shared" si="24"/>
        <v/>
      </c>
      <c r="I18" s="50" t="str">
        <f t="shared" si="25"/>
        <v/>
      </c>
      <c r="J18" s="43" t="str">
        <f t="shared" si="26"/>
        <v/>
      </c>
      <c r="K18" s="144">
        <v>19</v>
      </c>
      <c r="L18" s="36" t="str">
        <f>IF(A18&gt;=$M$5,B18*(1-$M$6),"")</f>
        <v/>
      </c>
      <c r="M18" s="32" t="str">
        <f t="shared" si="2"/>
        <v/>
      </c>
      <c r="N18" s="33" t="str">
        <f t="shared" si="27"/>
        <v/>
      </c>
      <c r="O18" s="35" t="str">
        <f t="shared" si="28"/>
        <v/>
      </c>
      <c r="P18" s="49" t="str">
        <f t="shared" si="29"/>
        <v/>
      </c>
      <c r="Q18" s="27" t="str">
        <f t="shared" si="30"/>
        <v/>
      </c>
      <c r="R18" s="50" t="str">
        <f t="shared" si="31"/>
        <v/>
      </c>
      <c r="S18" s="59" t="str">
        <f t="shared" si="32"/>
        <v/>
      </c>
      <c r="T18" s="144">
        <v>19</v>
      </c>
      <c r="U18" s="36" t="str">
        <f t="shared" si="3"/>
        <v/>
      </c>
      <c r="V18" s="32" t="str">
        <f t="shared" si="4"/>
        <v/>
      </c>
      <c r="W18" s="33" t="str">
        <f t="shared" si="33"/>
        <v/>
      </c>
      <c r="X18" s="35" t="str">
        <f t="shared" si="34"/>
        <v/>
      </c>
      <c r="Y18" s="49" t="str">
        <f t="shared" si="35"/>
        <v/>
      </c>
      <c r="Z18" s="27" t="str">
        <f t="shared" si="36"/>
        <v/>
      </c>
      <c r="AA18" s="50" t="str">
        <f t="shared" si="37"/>
        <v/>
      </c>
      <c r="AB18" s="59" t="str">
        <f t="shared" si="38"/>
        <v/>
      </c>
      <c r="AC18" s="144">
        <v>19</v>
      </c>
      <c r="AD18" s="36" t="str">
        <f t="shared" si="5"/>
        <v/>
      </c>
      <c r="AE18" s="32" t="str">
        <f t="shared" si="6"/>
        <v/>
      </c>
      <c r="AF18" s="33" t="str">
        <f t="shared" si="39"/>
        <v/>
      </c>
      <c r="AG18" s="35" t="str">
        <f t="shared" si="40"/>
        <v/>
      </c>
      <c r="AH18" s="49" t="str">
        <f t="shared" si="41"/>
        <v/>
      </c>
      <c r="AI18" s="27" t="str">
        <f t="shared" si="42"/>
        <v/>
      </c>
      <c r="AJ18" s="50" t="str">
        <f t="shared" si="43"/>
        <v/>
      </c>
      <c r="AK18" s="59" t="str">
        <f t="shared" si="44"/>
        <v/>
      </c>
      <c r="AL18" s="144">
        <v>19</v>
      </c>
      <c r="AM18" s="36" t="str">
        <f t="shared" si="7"/>
        <v/>
      </c>
      <c r="AN18" s="32" t="str">
        <f t="shared" si="8"/>
        <v/>
      </c>
      <c r="AO18" s="33" t="str">
        <f t="shared" si="45"/>
        <v/>
      </c>
      <c r="AP18" s="35" t="str">
        <f t="shared" si="46"/>
        <v/>
      </c>
      <c r="AQ18" s="49" t="str">
        <f t="shared" si="47"/>
        <v/>
      </c>
      <c r="AR18" s="27" t="str">
        <f t="shared" si="48"/>
        <v/>
      </c>
      <c r="AS18" s="50" t="str">
        <f t="shared" si="49"/>
        <v/>
      </c>
      <c r="AT18" s="59" t="str">
        <f t="shared" si="50"/>
        <v/>
      </c>
      <c r="AU18" s="144">
        <v>19</v>
      </c>
      <c r="AV18" s="36" t="str">
        <f t="shared" si="9"/>
        <v/>
      </c>
      <c r="AW18" s="32" t="str">
        <f t="shared" si="10"/>
        <v/>
      </c>
      <c r="AX18" s="33" t="str">
        <f t="shared" si="51"/>
        <v/>
      </c>
      <c r="AY18" s="35" t="str">
        <f t="shared" si="52"/>
        <v/>
      </c>
      <c r="AZ18" s="49" t="str">
        <f t="shared" si="53"/>
        <v/>
      </c>
      <c r="BA18" s="27" t="str">
        <f t="shared" si="54"/>
        <v/>
      </c>
      <c r="BB18" s="50" t="str">
        <f t="shared" si="55"/>
        <v/>
      </c>
      <c r="BC18" s="59" t="str">
        <f t="shared" si="56"/>
        <v/>
      </c>
      <c r="BD18" s="144">
        <v>19</v>
      </c>
      <c r="BE18" s="36" t="str">
        <f t="shared" si="11"/>
        <v/>
      </c>
      <c r="BF18" s="32" t="str">
        <f t="shared" si="12"/>
        <v/>
      </c>
      <c r="BG18" s="33" t="str">
        <f t="shared" si="57"/>
        <v/>
      </c>
      <c r="BH18" s="35" t="str">
        <f t="shared" si="58"/>
        <v/>
      </c>
      <c r="BI18" s="49" t="str">
        <f t="shared" si="59"/>
        <v/>
      </c>
      <c r="BJ18" s="27" t="str">
        <f t="shared" si="60"/>
        <v/>
      </c>
      <c r="BK18" s="50" t="str">
        <f t="shared" si="61"/>
        <v/>
      </c>
      <c r="BL18" s="59" t="str">
        <f t="shared" si="62"/>
        <v/>
      </c>
      <c r="BM18" s="144">
        <v>19</v>
      </c>
      <c r="BN18" s="36" t="str">
        <f t="shared" si="13"/>
        <v/>
      </c>
      <c r="BO18" s="32" t="str">
        <f t="shared" si="14"/>
        <v/>
      </c>
      <c r="BP18" s="33" t="str">
        <f t="shared" si="63"/>
        <v/>
      </c>
      <c r="BQ18" s="35" t="str">
        <f t="shared" si="64"/>
        <v/>
      </c>
      <c r="BR18" s="49" t="str">
        <f t="shared" si="65"/>
        <v/>
      </c>
      <c r="BS18" s="27" t="str">
        <f t="shared" si="66"/>
        <v/>
      </c>
      <c r="BT18" s="50" t="str">
        <f t="shared" si="67"/>
        <v/>
      </c>
      <c r="BU18" s="59" t="str">
        <f t="shared" si="68"/>
        <v/>
      </c>
      <c r="BV18" s="5">
        <v>19</v>
      </c>
      <c r="BX18" s="77">
        <v>19</v>
      </c>
      <c r="BY18" s="104" t="str">
        <f t="shared" si="15"/>
        <v/>
      </c>
      <c r="BZ18" s="104" t="str">
        <f t="shared" si="69"/>
        <v/>
      </c>
      <c r="CA18" s="104" t="str">
        <f t="shared" si="70"/>
        <v/>
      </c>
      <c r="CB18" s="105" t="str">
        <f t="shared" si="16"/>
        <v/>
      </c>
      <c r="CC18" s="106" t="str">
        <f t="shared" si="71"/>
        <v/>
      </c>
      <c r="CD18" s="87" t="str">
        <f t="shared" si="72"/>
        <v/>
      </c>
      <c r="CE18" s="23" t="str">
        <f t="shared" si="17"/>
        <v/>
      </c>
      <c r="CF18" s="24" t="str">
        <f t="shared" si="18"/>
        <v/>
      </c>
      <c r="CG18" s="88" t="str">
        <f t="shared" si="73"/>
        <v/>
      </c>
      <c r="CH18" s="22"/>
      <c r="CI18" s="77">
        <v>19</v>
      </c>
      <c r="CJ18" s="104" t="e">
        <f t="shared" si="74"/>
        <v>#N/A</v>
      </c>
      <c r="CK18" s="104" t="e">
        <f t="shared" si="75"/>
        <v>#N/A</v>
      </c>
      <c r="CL18" s="104" t="e">
        <f t="shared" si="76"/>
        <v>#N/A</v>
      </c>
      <c r="CM18" s="104" t="e">
        <f t="shared" si="77"/>
        <v>#N/A</v>
      </c>
      <c r="CN18" s="114" t="e">
        <f t="shared" si="78"/>
        <v>#N/A</v>
      </c>
      <c r="CO18" s="104" t="e">
        <f t="shared" si="79"/>
        <v>#N/A</v>
      </c>
      <c r="CP18" s="114" t="e">
        <f t="shared" si="80"/>
        <v>#N/A</v>
      </c>
    </row>
    <row r="19" spans="1:94" ht="15" customHeight="1" thickBot="1">
      <c r="A19" s="6">
        <v>20</v>
      </c>
      <c r="B19" s="37" t="str">
        <f t="shared" si="0"/>
        <v/>
      </c>
      <c r="C19" s="38" t="str">
        <f t="shared" si="19"/>
        <v/>
      </c>
      <c r="D19" s="119" t="str">
        <f t="shared" si="20"/>
        <v/>
      </c>
      <c r="E19" s="237" t="str">
        <f t="shared" si="21"/>
        <v/>
      </c>
      <c r="F19" s="40" t="str">
        <f t="shared" si="22"/>
        <v/>
      </c>
      <c r="G19" s="51" t="str">
        <f t="shared" si="23"/>
        <v/>
      </c>
      <c r="H19" s="38" t="str">
        <f t="shared" si="24"/>
        <v/>
      </c>
      <c r="I19" s="52" t="str">
        <f t="shared" si="25"/>
        <v/>
      </c>
      <c r="J19" s="44" t="str">
        <f t="shared" si="26"/>
        <v/>
      </c>
      <c r="K19" s="144">
        <v>20</v>
      </c>
      <c r="L19" s="62" t="str">
        <f t="shared" si="1"/>
        <v/>
      </c>
      <c r="M19" s="63" t="str">
        <f t="shared" si="2"/>
        <v/>
      </c>
      <c r="N19" s="64" t="str">
        <f t="shared" si="27"/>
        <v/>
      </c>
      <c r="O19" s="65" t="str">
        <f t="shared" si="28"/>
        <v/>
      </c>
      <c r="P19" s="51" t="str">
        <f t="shared" si="29"/>
        <v/>
      </c>
      <c r="Q19" s="38" t="str">
        <f t="shared" si="30"/>
        <v/>
      </c>
      <c r="R19" s="52" t="str">
        <f t="shared" si="31"/>
        <v/>
      </c>
      <c r="S19" s="60" t="str">
        <f t="shared" si="32"/>
        <v/>
      </c>
      <c r="T19" s="144">
        <v>20</v>
      </c>
      <c r="U19" s="41" t="str">
        <f t="shared" si="3"/>
        <v/>
      </c>
      <c r="V19" s="38" t="str">
        <f t="shared" si="4"/>
        <v/>
      </c>
      <c r="W19" s="39" t="str">
        <f t="shared" si="33"/>
        <v/>
      </c>
      <c r="X19" s="65" t="str">
        <f t="shared" si="34"/>
        <v/>
      </c>
      <c r="Y19" s="51" t="str">
        <f t="shared" si="35"/>
        <v/>
      </c>
      <c r="Z19" s="38" t="str">
        <f t="shared" si="36"/>
        <v/>
      </c>
      <c r="AA19" s="52" t="str">
        <f t="shared" si="37"/>
        <v/>
      </c>
      <c r="AB19" s="60" t="str">
        <f t="shared" si="38"/>
        <v/>
      </c>
      <c r="AC19" s="144">
        <v>20</v>
      </c>
      <c r="AD19" s="41" t="str">
        <f t="shared" si="5"/>
        <v/>
      </c>
      <c r="AE19" s="38" t="str">
        <f t="shared" si="6"/>
        <v/>
      </c>
      <c r="AF19" s="39" t="str">
        <f t="shared" si="39"/>
        <v/>
      </c>
      <c r="AG19" s="65" t="str">
        <f t="shared" si="40"/>
        <v/>
      </c>
      <c r="AH19" s="51" t="str">
        <f t="shared" si="41"/>
        <v/>
      </c>
      <c r="AI19" s="38" t="str">
        <f t="shared" si="42"/>
        <v/>
      </c>
      <c r="AJ19" s="52" t="str">
        <f t="shared" si="43"/>
        <v/>
      </c>
      <c r="AK19" s="60" t="str">
        <f t="shared" si="44"/>
        <v/>
      </c>
      <c r="AL19" s="144">
        <v>20</v>
      </c>
      <c r="AM19" s="41" t="str">
        <f t="shared" si="7"/>
        <v/>
      </c>
      <c r="AN19" s="38" t="str">
        <f t="shared" si="8"/>
        <v/>
      </c>
      <c r="AO19" s="39" t="str">
        <f t="shared" si="45"/>
        <v/>
      </c>
      <c r="AP19" s="65" t="str">
        <f t="shared" si="46"/>
        <v/>
      </c>
      <c r="AQ19" s="51" t="str">
        <f t="shared" si="47"/>
        <v/>
      </c>
      <c r="AR19" s="38" t="str">
        <f t="shared" si="48"/>
        <v/>
      </c>
      <c r="AS19" s="52" t="str">
        <f t="shared" si="49"/>
        <v/>
      </c>
      <c r="AT19" s="60" t="str">
        <f t="shared" si="50"/>
        <v/>
      </c>
      <c r="AU19" s="144">
        <v>20</v>
      </c>
      <c r="AV19" s="41" t="str">
        <f t="shared" si="9"/>
        <v/>
      </c>
      <c r="AW19" s="38" t="str">
        <f t="shared" si="10"/>
        <v/>
      </c>
      <c r="AX19" s="39" t="str">
        <f t="shared" si="51"/>
        <v/>
      </c>
      <c r="AY19" s="65" t="str">
        <f t="shared" si="52"/>
        <v/>
      </c>
      <c r="AZ19" s="51" t="str">
        <f t="shared" si="53"/>
        <v/>
      </c>
      <c r="BA19" s="38" t="str">
        <f t="shared" si="54"/>
        <v/>
      </c>
      <c r="BB19" s="52" t="str">
        <f t="shared" si="55"/>
        <v/>
      </c>
      <c r="BC19" s="60" t="str">
        <f t="shared" si="56"/>
        <v/>
      </c>
      <c r="BD19" s="144">
        <v>20</v>
      </c>
      <c r="BE19" s="41" t="str">
        <f t="shared" si="11"/>
        <v/>
      </c>
      <c r="BF19" s="38" t="str">
        <f t="shared" si="12"/>
        <v/>
      </c>
      <c r="BG19" s="39" t="str">
        <f t="shared" si="57"/>
        <v/>
      </c>
      <c r="BH19" s="65" t="str">
        <f t="shared" si="58"/>
        <v/>
      </c>
      <c r="BI19" s="51" t="str">
        <f t="shared" si="59"/>
        <v/>
      </c>
      <c r="BJ19" s="38" t="str">
        <f t="shared" si="60"/>
        <v/>
      </c>
      <c r="BK19" s="52" t="str">
        <f t="shared" si="61"/>
        <v/>
      </c>
      <c r="BL19" s="60" t="str">
        <f t="shared" si="62"/>
        <v/>
      </c>
      <c r="BM19" s="144">
        <v>20</v>
      </c>
      <c r="BN19" s="41" t="str">
        <f t="shared" si="13"/>
        <v/>
      </c>
      <c r="BO19" s="38" t="str">
        <f t="shared" si="14"/>
        <v/>
      </c>
      <c r="BP19" s="39" t="str">
        <f t="shared" si="63"/>
        <v/>
      </c>
      <c r="BQ19" s="65" t="str">
        <f t="shared" si="64"/>
        <v/>
      </c>
      <c r="BR19" s="51" t="str">
        <f t="shared" si="65"/>
        <v/>
      </c>
      <c r="BS19" s="38" t="str">
        <f t="shared" si="66"/>
        <v/>
      </c>
      <c r="BT19" s="52" t="str">
        <f t="shared" si="67"/>
        <v/>
      </c>
      <c r="BU19" s="60" t="str">
        <f t="shared" si="68"/>
        <v/>
      </c>
      <c r="BV19" s="5">
        <v>20</v>
      </c>
      <c r="BX19" s="78">
        <v>20</v>
      </c>
      <c r="BY19" s="107" t="str">
        <f t="shared" si="15"/>
        <v/>
      </c>
      <c r="BZ19" s="107" t="str">
        <f t="shared" si="69"/>
        <v/>
      </c>
      <c r="CA19" s="107" t="str">
        <f t="shared" si="70"/>
        <v/>
      </c>
      <c r="CB19" s="108" t="str">
        <f t="shared" si="16"/>
        <v/>
      </c>
      <c r="CC19" s="109" t="str">
        <f t="shared" si="71"/>
        <v/>
      </c>
      <c r="CD19" s="89" t="str">
        <f t="shared" si="72"/>
        <v/>
      </c>
      <c r="CE19" s="90" t="str">
        <f t="shared" si="17"/>
        <v/>
      </c>
      <c r="CF19" s="91" t="str">
        <f t="shared" si="18"/>
        <v/>
      </c>
      <c r="CG19" s="92" t="str">
        <f t="shared" si="73"/>
        <v/>
      </c>
      <c r="CH19" s="22"/>
      <c r="CI19" s="78">
        <v>20</v>
      </c>
      <c r="CJ19" s="107" t="e">
        <f t="shared" si="74"/>
        <v>#N/A</v>
      </c>
      <c r="CK19" s="107" t="e">
        <f t="shared" si="75"/>
        <v>#N/A</v>
      </c>
      <c r="CL19" s="107" t="e">
        <f t="shared" si="76"/>
        <v>#N/A</v>
      </c>
      <c r="CM19" s="107" t="e">
        <f t="shared" si="77"/>
        <v>#N/A</v>
      </c>
      <c r="CN19" s="115" t="e">
        <f t="shared" si="78"/>
        <v>#N/A</v>
      </c>
      <c r="CO19" s="107" t="e">
        <f t="shared" si="79"/>
        <v>#N/A</v>
      </c>
      <c r="CP19" s="115" t="e">
        <f t="shared" si="80"/>
        <v>#N/A</v>
      </c>
    </row>
    <row r="20" spans="1:94" ht="15" customHeight="1">
      <c r="A20" s="4">
        <v>21</v>
      </c>
      <c r="B20" s="30" t="str">
        <f t="shared" si="0"/>
        <v/>
      </c>
      <c r="C20" s="27" t="str">
        <f t="shared" si="19"/>
        <v/>
      </c>
      <c r="D20" s="118" t="str">
        <f t="shared" si="20"/>
        <v/>
      </c>
      <c r="E20" s="28" t="str">
        <f t="shared" si="21"/>
        <v/>
      </c>
      <c r="F20" s="29" t="str">
        <f t="shared" si="22"/>
        <v/>
      </c>
      <c r="G20" s="49" t="str">
        <f t="shared" si="23"/>
        <v/>
      </c>
      <c r="H20" s="27" t="str">
        <f t="shared" si="24"/>
        <v/>
      </c>
      <c r="I20" s="50" t="str">
        <f t="shared" si="25"/>
        <v/>
      </c>
      <c r="J20" s="43" t="str">
        <f t="shared" si="26"/>
        <v/>
      </c>
      <c r="K20" s="144">
        <v>21</v>
      </c>
      <c r="L20" s="31" t="str">
        <f t="shared" si="1"/>
        <v/>
      </c>
      <c r="M20" s="27" t="str">
        <f t="shared" si="2"/>
        <v/>
      </c>
      <c r="N20" s="28" t="str">
        <f t="shared" si="27"/>
        <v/>
      </c>
      <c r="O20" s="29" t="str">
        <f t="shared" si="28"/>
        <v/>
      </c>
      <c r="P20" s="49" t="str">
        <f t="shared" si="29"/>
        <v/>
      </c>
      <c r="Q20" s="27" t="str">
        <f t="shared" si="30"/>
        <v/>
      </c>
      <c r="R20" s="50" t="str">
        <f t="shared" si="31"/>
        <v/>
      </c>
      <c r="S20" s="43" t="str">
        <f t="shared" si="32"/>
        <v/>
      </c>
      <c r="T20" s="144">
        <v>21</v>
      </c>
      <c r="U20" s="31" t="str">
        <f t="shared" si="3"/>
        <v/>
      </c>
      <c r="V20" s="27" t="str">
        <f t="shared" si="4"/>
        <v/>
      </c>
      <c r="W20" s="28" t="str">
        <f t="shared" si="33"/>
        <v/>
      </c>
      <c r="X20" s="29" t="str">
        <f t="shared" si="34"/>
        <v/>
      </c>
      <c r="Y20" s="49" t="str">
        <f t="shared" si="35"/>
        <v/>
      </c>
      <c r="Z20" s="27" t="str">
        <f t="shared" si="36"/>
        <v/>
      </c>
      <c r="AA20" s="50" t="str">
        <f t="shared" si="37"/>
        <v/>
      </c>
      <c r="AB20" s="43" t="str">
        <f t="shared" si="38"/>
        <v/>
      </c>
      <c r="AC20" s="144">
        <v>21</v>
      </c>
      <c r="AD20" s="31" t="str">
        <f t="shared" si="5"/>
        <v/>
      </c>
      <c r="AE20" s="27" t="str">
        <f t="shared" si="6"/>
        <v/>
      </c>
      <c r="AF20" s="28" t="str">
        <f t="shared" si="39"/>
        <v/>
      </c>
      <c r="AG20" s="29" t="str">
        <f t="shared" si="40"/>
        <v/>
      </c>
      <c r="AH20" s="49" t="str">
        <f t="shared" si="41"/>
        <v/>
      </c>
      <c r="AI20" s="27" t="str">
        <f t="shared" si="42"/>
        <v/>
      </c>
      <c r="AJ20" s="50" t="str">
        <f t="shared" si="43"/>
        <v/>
      </c>
      <c r="AK20" s="43" t="str">
        <f t="shared" si="44"/>
        <v/>
      </c>
      <c r="AL20" s="144">
        <v>21</v>
      </c>
      <c r="AM20" s="31" t="str">
        <f t="shared" si="7"/>
        <v/>
      </c>
      <c r="AN20" s="27" t="str">
        <f t="shared" si="8"/>
        <v/>
      </c>
      <c r="AO20" s="28" t="str">
        <f t="shared" si="45"/>
        <v/>
      </c>
      <c r="AP20" s="29" t="str">
        <f t="shared" si="46"/>
        <v/>
      </c>
      <c r="AQ20" s="49" t="str">
        <f t="shared" si="47"/>
        <v/>
      </c>
      <c r="AR20" s="27" t="str">
        <f t="shared" si="48"/>
        <v/>
      </c>
      <c r="AS20" s="50" t="str">
        <f t="shared" si="49"/>
        <v/>
      </c>
      <c r="AT20" s="43" t="str">
        <f t="shared" si="50"/>
        <v/>
      </c>
      <c r="AU20" s="144">
        <v>21</v>
      </c>
      <c r="AV20" s="31" t="str">
        <f t="shared" si="9"/>
        <v/>
      </c>
      <c r="AW20" s="27" t="str">
        <f t="shared" si="10"/>
        <v/>
      </c>
      <c r="AX20" s="28" t="str">
        <f t="shared" si="51"/>
        <v/>
      </c>
      <c r="AY20" s="29" t="str">
        <f t="shared" si="52"/>
        <v/>
      </c>
      <c r="AZ20" s="49" t="str">
        <f t="shared" si="53"/>
        <v/>
      </c>
      <c r="BA20" s="27" t="str">
        <f t="shared" si="54"/>
        <v/>
      </c>
      <c r="BB20" s="50" t="str">
        <f t="shared" si="55"/>
        <v/>
      </c>
      <c r="BC20" s="43" t="str">
        <f t="shared" si="56"/>
        <v/>
      </c>
      <c r="BD20" s="144">
        <v>21</v>
      </c>
      <c r="BE20" s="31" t="str">
        <f t="shared" si="11"/>
        <v/>
      </c>
      <c r="BF20" s="27" t="str">
        <f t="shared" si="12"/>
        <v/>
      </c>
      <c r="BG20" s="28" t="str">
        <f t="shared" si="57"/>
        <v/>
      </c>
      <c r="BH20" s="29" t="str">
        <f t="shared" si="58"/>
        <v/>
      </c>
      <c r="BI20" s="49" t="str">
        <f t="shared" si="59"/>
        <v/>
      </c>
      <c r="BJ20" s="27" t="str">
        <f t="shared" si="60"/>
        <v/>
      </c>
      <c r="BK20" s="50" t="str">
        <f t="shared" si="61"/>
        <v/>
      </c>
      <c r="BL20" s="43" t="str">
        <f t="shared" si="62"/>
        <v/>
      </c>
      <c r="BM20" s="144">
        <v>21</v>
      </c>
      <c r="BN20" s="31" t="str">
        <f t="shared" si="13"/>
        <v/>
      </c>
      <c r="BO20" s="27" t="str">
        <f t="shared" si="14"/>
        <v/>
      </c>
      <c r="BP20" s="28" t="str">
        <f t="shared" si="63"/>
        <v/>
      </c>
      <c r="BQ20" s="29" t="str">
        <f t="shared" si="64"/>
        <v/>
      </c>
      <c r="BR20" s="49" t="str">
        <f t="shared" si="65"/>
        <v/>
      </c>
      <c r="BS20" s="27" t="str">
        <f t="shared" si="66"/>
        <v/>
      </c>
      <c r="BT20" s="50" t="str">
        <f t="shared" si="67"/>
        <v/>
      </c>
      <c r="BU20" s="43" t="str">
        <f t="shared" si="68"/>
        <v/>
      </c>
      <c r="BV20" s="5">
        <v>21</v>
      </c>
      <c r="BX20" s="79">
        <v>21</v>
      </c>
      <c r="BY20" s="101" t="str">
        <f t="shared" si="15"/>
        <v/>
      </c>
      <c r="BZ20" s="101" t="str">
        <f t="shared" si="69"/>
        <v/>
      </c>
      <c r="CA20" s="101" t="str">
        <f t="shared" si="70"/>
        <v/>
      </c>
      <c r="CB20" s="102" t="str">
        <f t="shared" si="16"/>
        <v/>
      </c>
      <c r="CC20" s="103" t="str">
        <f t="shared" si="71"/>
        <v/>
      </c>
      <c r="CD20" s="93" t="str">
        <f t="shared" si="72"/>
        <v/>
      </c>
      <c r="CE20" s="94" t="str">
        <f t="shared" si="17"/>
        <v/>
      </c>
      <c r="CF20" s="95" t="str">
        <f t="shared" si="18"/>
        <v/>
      </c>
      <c r="CG20" s="96" t="str">
        <f t="shared" si="73"/>
        <v/>
      </c>
      <c r="CH20" s="22"/>
      <c r="CI20" s="79">
        <v>21</v>
      </c>
      <c r="CJ20" s="101" t="e">
        <f t="shared" si="74"/>
        <v>#N/A</v>
      </c>
      <c r="CK20" s="101" t="e">
        <f t="shared" si="75"/>
        <v>#N/A</v>
      </c>
      <c r="CL20" s="101" t="e">
        <f t="shared" si="76"/>
        <v>#N/A</v>
      </c>
      <c r="CM20" s="101" t="e">
        <f t="shared" si="77"/>
        <v>#N/A</v>
      </c>
      <c r="CN20" s="113" t="e">
        <f t="shared" si="78"/>
        <v>#N/A</v>
      </c>
      <c r="CO20" s="101" t="e">
        <f t="shared" si="79"/>
        <v>#N/A</v>
      </c>
      <c r="CP20" s="113" t="e">
        <f t="shared" si="80"/>
        <v>#N/A</v>
      </c>
    </row>
    <row r="21" spans="1:94" ht="15" customHeight="1">
      <c r="A21" s="5">
        <v>22</v>
      </c>
      <c r="B21" s="34" t="str">
        <f t="shared" si="0"/>
        <v/>
      </c>
      <c r="C21" s="32" t="str">
        <f t="shared" si="19"/>
        <v/>
      </c>
      <c r="D21" s="120" t="str">
        <f t="shared" si="20"/>
        <v/>
      </c>
      <c r="E21" s="28" t="str">
        <f t="shared" si="21"/>
        <v/>
      </c>
      <c r="F21" s="35" t="str">
        <f t="shared" si="22"/>
        <v/>
      </c>
      <c r="G21" s="53" t="str">
        <f t="shared" si="23"/>
        <v/>
      </c>
      <c r="H21" s="32" t="str">
        <f t="shared" si="24"/>
        <v/>
      </c>
      <c r="I21" s="54" t="str">
        <f t="shared" si="25"/>
        <v/>
      </c>
      <c r="J21" s="45" t="str">
        <f t="shared" si="26"/>
        <v/>
      </c>
      <c r="K21" s="144">
        <v>22</v>
      </c>
      <c r="L21" s="36" t="str">
        <f t="shared" si="1"/>
        <v/>
      </c>
      <c r="M21" s="32" t="str">
        <f t="shared" si="2"/>
        <v/>
      </c>
      <c r="N21" s="33" t="str">
        <f t="shared" si="27"/>
        <v/>
      </c>
      <c r="O21" s="35" t="str">
        <f t="shared" si="28"/>
        <v/>
      </c>
      <c r="P21" s="53" t="str">
        <f t="shared" si="29"/>
        <v/>
      </c>
      <c r="Q21" s="32" t="str">
        <f t="shared" si="30"/>
        <v/>
      </c>
      <c r="R21" s="54" t="str">
        <f t="shared" si="31"/>
        <v/>
      </c>
      <c r="S21" s="45" t="str">
        <f t="shared" si="32"/>
        <v/>
      </c>
      <c r="T21" s="144">
        <v>22</v>
      </c>
      <c r="U21" s="36" t="str">
        <f t="shared" si="3"/>
        <v/>
      </c>
      <c r="V21" s="32" t="str">
        <f t="shared" si="4"/>
        <v/>
      </c>
      <c r="W21" s="33" t="str">
        <f t="shared" si="33"/>
        <v/>
      </c>
      <c r="X21" s="35" t="str">
        <f t="shared" si="34"/>
        <v/>
      </c>
      <c r="Y21" s="53" t="str">
        <f t="shared" si="35"/>
        <v/>
      </c>
      <c r="Z21" s="32" t="str">
        <f t="shared" si="36"/>
        <v/>
      </c>
      <c r="AA21" s="54" t="str">
        <f t="shared" si="37"/>
        <v/>
      </c>
      <c r="AB21" s="45" t="str">
        <f t="shared" si="38"/>
        <v/>
      </c>
      <c r="AC21" s="144">
        <v>22</v>
      </c>
      <c r="AD21" s="36" t="str">
        <f t="shared" si="5"/>
        <v/>
      </c>
      <c r="AE21" s="32" t="str">
        <f t="shared" si="6"/>
        <v/>
      </c>
      <c r="AF21" s="33" t="str">
        <f t="shared" si="39"/>
        <v/>
      </c>
      <c r="AG21" s="35" t="str">
        <f t="shared" si="40"/>
        <v/>
      </c>
      <c r="AH21" s="53" t="str">
        <f t="shared" si="41"/>
        <v/>
      </c>
      <c r="AI21" s="32" t="str">
        <f t="shared" si="42"/>
        <v/>
      </c>
      <c r="AJ21" s="54" t="str">
        <f t="shared" si="43"/>
        <v/>
      </c>
      <c r="AK21" s="45" t="str">
        <f t="shared" si="44"/>
        <v/>
      </c>
      <c r="AL21" s="144">
        <v>22</v>
      </c>
      <c r="AM21" s="36" t="str">
        <f t="shared" si="7"/>
        <v/>
      </c>
      <c r="AN21" s="32" t="str">
        <f t="shared" si="8"/>
        <v/>
      </c>
      <c r="AO21" s="33" t="str">
        <f t="shared" si="45"/>
        <v/>
      </c>
      <c r="AP21" s="35" t="str">
        <f t="shared" si="46"/>
        <v/>
      </c>
      <c r="AQ21" s="53" t="str">
        <f t="shared" si="47"/>
        <v/>
      </c>
      <c r="AR21" s="32" t="str">
        <f t="shared" si="48"/>
        <v/>
      </c>
      <c r="AS21" s="54" t="str">
        <f t="shared" si="49"/>
        <v/>
      </c>
      <c r="AT21" s="45" t="str">
        <f t="shared" si="50"/>
        <v/>
      </c>
      <c r="AU21" s="144">
        <v>22</v>
      </c>
      <c r="AV21" s="36" t="str">
        <f t="shared" si="9"/>
        <v/>
      </c>
      <c r="AW21" s="32" t="str">
        <f t="shared" si="10"/>
        <v/>
      </c>
      <c r="AX21" s="33" t="str">
        <f t="shared" si="51"/>
        <v/>
      </c>
      <c r="AY21" s="35" t="str">
        <f t="shared" si="52"/>
        <v/>
      </c>
      <c r="AZ21" s="53" t="str">
        <f t="shared" si="53"/>
        <v/>
      </c>
      <c r="BA21" s="32" t="str">
        <f t="shared" si="54"/>
        <v/>
      </c>
      <c r="BB21" s="54" t="str">
        <f t="shared" si="55"/>
        <v/>
      </c>
      <c r="BC21" s="45" t="str">
        <f t="shared" si="56"/>
        <v/>
      </c>
      <c r="BD21" s="144">
        <v>22</v>
      </c>
      <c r="BE21" s="36" t="str">
        <f t="shared" si="11"/>
        <v/>
      </c>
      <c r="BF21" s="32" t="str">
        <f t="shared" si="12"/>
        <v/>
      </c>
      <c r="BG21" s="33" t="str">
        <f t="shared" si="57"/>
        <v/>
      </c>
      <c r="BH21" s="35" t="str">
        <f t="shared" si="58"/>
        <v/>
      </c>
      <c r="BI21" s="53" t="str">
        <f t="shared" si="59"/>
        <v/>
      </c>
      <c r="BJ21" s="32" t="str">
        <f t="shared" si="60"/>
        <v/>
      </c>
      <c r="BK21" s="54" t="str">
        <f t="shared" si="61"/>
        <v/>
      </c>
      <c r="BL21" s="45" t="str">
        <f t="shared" si="62"/>
        <v/>
      </c>
      <c r="BM21" s="144">
        <v>22</v>
      </c>
      <c r="BN21" s="36" t="str">
        <f t="shared" si="13"/>
        <v/>
      </c>
      <c r="BO21" s="32" t="str">
        <f t="shared" si="14"/>
        <v/>
      </c>
      <c r="BP21" s="33" t="str">
        <f t="shared" si="63"/>
        <v/>
      </c>
      <c r="BQ21" s="35" t="str">
        <f t="shared" si="64"/>
        <v/>
      </c>
      <c r="BR21" s="53" t="str">
        <f t="shared" si="65"/>
        <v/>
      </c>
      <c r="BS21" s="32" t="str">
        <f t="shared" si="66"/>
        <v/>
      </c>
      <c r="BT21" s="54" t="str">
        <f t="shared" si="67"/>
        <v/>
      </c>
      <c r="BU21" s="45" t="str">
        <f t="shared" si="68"/>
        <v/>
      </c>
      <c r="BV21" s="5">
        <v>22</v>
      </c>
      <c r="BX21" s="80">
        <v>22</v>
      </c>
      <c r="BY21" s="104" t="str">
        <f t="shared" si="15"/>
        <v/>
      </c>
      <c r="BZ21" s="104" t="str">
        <f t="shared" si="69"/>
        <v/>
      </c>
      <c r="CA21" s="104" t="str">
        <f t="shared" si="70"/>
        <v/>
      </c>
      <c r="CB21" s="105" t="str">
        <f t="shared" si="16"/>
        <v/>
      </c>
      <c r="CC21" s="106" t="str">
        <f t="shared" si="71"/>
        <v/>
      </c>
      <c r="CD21" s="87" t="str">
        <f t="shared" si="72"/>
        <v/>
      </c>
      <c r="CE21" s="23" t="str">
        <f t="shared" si="17"/>
        <v/>
      </c>
      <c r="CF21" s="24" t="str">
        <f t="shared" si="18"/>
        <v/>
      </c>
      <c r="CG21" s="88" t="str">
        <f t="shared" si="73"/>
        <v/>
      </c>
      <c r="CH21" s="22"/>
      <c r="CI21" s="80">
        <v>22</v>
      </c>
      <c r="CJ21" s="104" t="e">
        <f t="shared" si="74"/>
        <v>#N/A</v>
      </c>
      <c r="CK21" s="104" t="e">
        <f t="shared" si="75"/>
        <v>#N/A</v>
      </c>
      <c r="CL21" s="104" t="e">
        <f t="shared" si="76"/>
        <v>#N/A</v>
      </c>
      <c r="CM21" s="104" t="e">
        <f t="shared" si="77"/>
        <v>#N/A</v>
      </c>
      <c r="CN21" s="114" t="e">
        <f t="shared" si="78"/>
        <v>#N/A</v>
      </c>
      <c r="CO21" s="104" t="e">
        <f t="shared" si="79"/>
        <v>#N/A</v>
      </c>
      <c r="CP21" s="114" t="e">
        <f t="shared" si="80"/>
        <v>#N/A</v>
      </c>
    </row>
    <row r="22" spans="1:94" ht="15" customHeight="1">
      <c r="A22" s="5">
        <v>23</v>
      </c>
      <c r="B22" s="34" t="str">
        <f t="shared" si="0"/>
        <v/>
      </c>
      <c r="C22" s="32" t="str">
        <f t="shared" si="19"/>
        <v/>
      </c>
      <c r="D22" s="120" t="str">
        <f t="shared" si="20"/>
        <v/>
      </c>
      <c r="E22" s="28" t="str">
        <f t="shared" si="21"/>
        <v/>
      </c>
      <c r="F22" s="35" t="str">
        <f t="shared" si="22"/>
        <v/>
      </c>
      <c r="G22" s="53" t="str">
        <f t="shared" si="23"/>
        <v/>
      </c>
      <c r="H22" s="32" t="str">
        <f t="shared" si="24"/>
        <v/>
      </c>
      <c r="I22" s="54" t="str">
        <f t="shared" si="25"/>
        <v/>
      </c>
      <c r="J22" s="45" t="str">
        <f t="shared" si="26"/>
        <v/>
      </c>
      <c r="K22" s="144">
        <v>23</v>
      </c>
      <c r="L22" s="36" t="str">
        <f t="shared" si="1"/>
        <v/>
      </c>
      <c r="M22" s="32" t="str">
        <f t="shared" si="2"/>
        <v/>
      </c>
      <c r="N22" s="33" t="str">
        <f t="shared" si="27"/>
        <v/>
      </c>
      <c r="O22" s="35" t="str">
        <f t="shared" si="28"/>
        <v/>
      </c>
      <c r="P22" s="53" t="str">
        <f t="shared" si="29"/>
        <v/>
      </c>
      <c r="Q22" s="32" t="str">
        <f t="shared" si="30"/>
        <v/>
      </c>
      <c r="R22" s="54" t="str">
        <f t="shared" si="31"/>
        <v/>
      </c>
      <c r="S22" s="45" t="str">
        <f t="shared" si="32"/>
        <v/>
      </c>
      <c r="T22" s="144">
        <v>23</v>
      </c>
      <c r="U22" s="36" t="str">
        <f t="shared" si="3"/>
        <v/>
      </c>
      <c r="V22" s="32" t="str">
        <f t="shared" si="4"/>
        <v/>
      </c>
      <c r="W22" s="33" t="str">
        <f t="shared" si="33"/>
        <v/>
      </c>
      <c r="X22" s="35" t="str">
        <f t="shared" si="34"/>
        <v/>
      </c>
      <c r="Y22" s="53" t="str">
        <f t="shared" si="35"/>
        <v/>
      </c>
      <c r="Z22" s="32" t="str">
        <f t="shared" si="36"/>
        <v/>
      </c>
      <c r="AA22" s="54" t="str">
        <f t="shared" si="37"/>
        <v/>
      </c>
      <c r="AB22" s="45" t="str">
        <f t="shared" si="38"/>
        <v/>
      </c>
      <c r="AC22" s="144">
        <v>23</v>
      </c>
      <c r="AD22" s="36" t="str">
        <f t="shared" si="5"/>
        <v/>
      </c>
      <c r="AE22" s="32" t="str">
        <f t="shared" si="6"/>
        <v/>
      </c>
      <c r="AF22" s="33" t="str">
        <f t="shared" si="39"/>
        <v/>
      </c>
      <c r="AG22" s="35" t="str">
        <f t="shared" si="40"/>
        <v/>
      </c>
      <c r="AH22" s="53" t="str">
        <f t="shared" si="41"/>
        <v/>
      </c>
      <c r="AI22" s="32" t="str">
        <f t="shared" si="42"/>
        <v/>
      </c>
      <c r="AJ22" s="54" t="str">
        <f t="shared" si="43"/>
        <v/>
      </c>
      <c r="AK22" s="45" t="str">
        <f t="shared" si="44"/>
        <v/>
      </c>
      <c r="AL22" s="144">
        <v>23</v>
      </c>
      <c r="AM22" s="36" t="str">
        <f t="shared" si="7"/>
        <v/>
      </c>
      <c r="AN22" s="32" t="str">
        <f t="shared" si="8"/>
        <v/>
      </c>
      <c r="AO22" s="33" t="str">
        <f t="shared" si="45"/>
        <v/>
      </c>
      <c r="AP22" s="35" t="str">
        <f t="shared" si="46"/>
        <v/>
      </c>
      <c r="AQ22" s="53" t="str">
        <f t="shared" si="47"/>
        <v/>
      </c>
      <c r="AR22" s="32" t="str">
        <f t="shared" si="48"/>
        <v/>
      </c>
      <c r="AS22" s="54" t="str">
        <f t="shared" si="49"/>
        <v/>
      </c>
      <c r="AT22" s="45" t="str">
        <f t="shared" si="50"/>
        <v/>
      </c>
      <c r="AU22" s="144">
        <v>23</v>
      </c>
      <c r="AV22" s="36" t="str">
        <f t="shared" si="9"/>
        <v/>
      </c>
      <c r="AW22" s="32" t="str">
        <f t="shared" si="10"/>
        <v/>
      </c>
      <c r="AX22" s="33" t="str">
        <f t="shared" si="51"/>
        <v/>
      </c>
      <c r="AY22" s="35" t="str">
        <f t="shared" si="52"/>
        <v/>
      </c>
      <c r="AZ22" s="53" t="str">
        <f t="shared" si="53"/>
        <v/>
      </c>
      <c r="BA22" s="32" t="str">
        <f t="shared" si="54"/>
        <v/>
      </c>
      <c r="BB22" s="54" t="str">
        <f t="shared" si="55"/>
        <v/>
      </c>
      <c r="BC22" s="45" t="str">
        <f t="shared" si="56"/>
        <v/>
      </c>
      <c r="BD22" s="144">
        <v>23</v>
      </c>
      <c r="BE22" s="36" t="str">
        <f t="shared" si="11"/>
        <v/>
      </c>
      <c r="BF22" s="32" t="str">
        <f t="shared" si="12"/>
        <v/>
      </c>
      <c r="BG22" s="33" t="str">
        <f t="shared" si="57"/>
        <v/>
      </c>
      <c r="BH22" s="35" t="str">
        <f t="shared" si="58"/>
        <v/>
      </c>
      <c r="BI22" s="53" t="str">
        <f t="shared" si="59"/>
        <v/>
      </c>
      <c r="BJ22" s="32" t="str">
        <f t="shared" si="60"/>
        <v/>
      </c>
      <c r="BK22" s="54" t="str">
        <f t="shared" si="61"/>
        <v/>
      </c>
      <c r="BL22" s="45" t="str">
        <f t="shared" si="62"/>
        <v/>
      </c>
      <c r="BM22" s="144">
        <v>23</v>
      </c>
      <c r="BN22" s="36" t="str">
        <f t="shared" si="13"/>
        <v/>
      </c>
      <c r="BO22" s="32" t="str">
        <f t="shared" si="14"/>
        <v/>
      </c>
      <c r="BP22" s="33" t="str">
        <f t="shared" si="63"/>
        <v/>
      </c>
      <c r="BQ22" s="35" t="str">
        <f t="shared" si="64"/>
        <v/>
      </c>
      <c r="BR22" s="53" t="str">
        <f t="shared" si="65"/>
        <v/>
      </c>
      <c r="BS22" s="32" t="str">
        <f t="shared" si="66"/>
        <v/>
      </c>
      <c r="BT22" s="54" t="str">
        <f t="shared" si="67"/>
        <v/>
      </c>
      <c r="BU22" s="45" t="str">
        <f t="shared" si="68"/>
        <v/>
      </c>
      <c r="BV22" s="5">
        <v>23</v>
      </c>
      <c r="BX22" s="80">
        <v>23</v>
      </c>
      <c r="BY22" s="104" t="str">
        <f t="shared" si="15"/>
        <v/>
      </c>
      <c r="BZ22" s="104" t="str">
        <f t="shared" si="69"/>
        <v/>
      </c>
      <c r="CA22" s="104" t="str">
        <f t="shared" si="70"/>
        <v/>
      </c>
      <c r="CB22" s="105" t="str">
        <f t="shared" si="16"/>
        <v/>
      </c>
      <c r="CC22" s="106" t="str">
        <f t="shared" si="71"/>
        <v/>
      </c>
      <c r="CD22" s="87" t="str">
        <f t="shared" si="72"/>
        <v/>
      </c>
      <c r="CE22" s="23" t="str">
        <f t="shared" si="17"/>
        <v/>
      </c>
      <c r="CF22" s="24" t="str">
        <f t="shared" si="18"/>
        <v/>
      </c>
      <c r="CG22" s="88" t="str">
        <f t="shared" si="73"/>
        <v/>
      </c>
      <c r="CH22" s="22"/>
      <c r="CI22" s="80">
        <v>23</v>
      </c>
      <c r="CJ22" s="104" t="e">
        <f t="shared" si="74"/>
        <v>#N/A</v>
      </c>
      <c r="CK22" s="104" t="e">
        <f t="shared" si="75"/>
        <v>#N/A</v>
      </c>
      <c r="CL22" s="104" t="e">
        <f t="shared" si="76"/>
        <v>#N/A</v>
      </c>
      <c r="CM22" s="104" t="e">
        <f t="shared" si="77"/>
        <v>#N/A</v>
      </c>
      <c r="CN22" s="114" t="e">
        <f t="shared" si="78"/>
        <v>#N/A</v>
      </c>
      <c r="CO22" s="104" t="e">
        <f t="shared" si="79"/>
        <v>#N/A</v>
      </c>
      <c r="CP22" s="114" t="e">
        <f t="shared" si="80"/>
        <v>#N/A</v>
      </c>
    </row>
    <row r="23" spans="1:94" ht="15" customHeight="1">
      <c r="A23" s="5">
        <v>24</v>
      </c>
      <c r="B23" s="34" t="str">
        <f t="shared" si="0"/>
        <v/>
      </c>
      <c r="C23" s="32" t="str">
        <f t="shared" si="19"/>
        <v/>
      </c>
      <c r="D23" s="120" t="str">
        <f t="shared" si="20"/>
        <v/>
      </c>
      <c r="E23" s="28" t="str">
        <f t="shared" si="21"/>
        <v/>
      </c>
      <c r="F23" s="35" t="str">
        <f t="shared" si="22"/>
        <v/>
      </c>
      <c r="G23" s="53" t="str">
        <f t="shared" si="23"/>
        <v/>
      </c>
      <c r="H23" s="32" t="str">
        <f t="shared" si="24"/>
        <v/>
      </c>
      <c r="I23" s="54" t="str">
        <f t="shared" si="25"/>
        <v/>
      </c>
      <c r="J23" s="45" t="str">
        <f t="shared" si="26"/>
        <v/>
      </c>
      <c r="K23" s="144">
        <v>24</v>
      </c>
      <c r="L23" s="36" t="str">
        <f t="shared" si="1"/>
        <v/>
      </c>
      <c r="M23" s="32" t="str">
        <f t="shared" si="2"/>
        <v/>
      </c>
      <c r="N23" s="33" t="str">
        <f t="shared" si="27"/>
        <v/>
      </c>
      <c r="O23" s="35" t="str">
        <f t="shared" si="28"/>
        <v/>
      </c>
      <c r="P23" s="53" t="str">
        <f t="shared" si="29"/>
        <v/>
      </c>
      <c r="Q23" s="32" t="str">
        <f t="shared" si="30"/>
        <v/>
      </c>
      <c r="R23" s="54" t="str">
        <f t="shared" si="31"/>
        <v/>
      </c>
      <c r="S23" s="45" t="str">
        <f t="shared" si="32"/>
        <v/>
      </c>
      <c r="T23" s="144">
        <v>24</v>
      </c>
      <c r="U23" s="36" t="str">
        <f t="shared" si="3"/>
        <v/>
      </c>
      <c r="V23" s="32" t="str">
        <f t="shared" si="4"/>
        <v/>
      </c>
      <c r="W23" s="33" t="str">
        <f t="shared" si="33"/>
        <v/>
      </c>
      <c r="X23" s="35" t="str">
        <f t="shared" si="34"/>
        <v/>
      </c>
      <c r="Y23" s="53" t="str">
        <f t="shared" si="35"/>
        <v/>
      </c>
      <c r="Z23" s="32" t="str">
        <f t="shared" si="36"/>
        <v/>
      </c>
      <c r="AA23" s="54" t="str">
        <f t="shared" si="37"/>
        <v/>
      </c>
      <c r="AB23" s="45" t="str">
        <f t="shared" si="38"/>
        <v/>
      </c>
      <c r="AC23" s="144">
        <v>24</v>
      </c>
      <c r="AD23" s="36" t="str">
        <f t="shared" si="5"/>
        <v/>
      </c>
      <c r="AE23" s="32" t="str">
        <f t="shared" si="6"/>
        <v/>
      </c>
      <c r="AF23" s="33" t="str">
        <f t="shared" si="39"/>
        <v/>
      </c>
      <c r="AG23" s="35" t="str">
        <f t="shared" si="40"/>
        <v/>
      </c>
      <c r="AH23" s="53" t="str">
        <f t="shared" si="41"/>
        <v/>
      </c>
      <c r="AI23" s="32" t="str">
        <f t="shared" si="42"/>
        <v/>
      </c>
      <c r="AJ23" s="54" t="str">
        <f t="shared" si="43"/>
        <v/>
      </c>
      <c r="AK23" s="45" t="str">
        <f t="shared" si="44"/>
        <v/>
      </c>
      <c r="AL23" s="144">
        <v>24</v>
      </c>
      <c r="AM23" s="36" t="str">
        <f t="shared" si="7"/>
        <v/>
      </c>
      <c r="AN23" s="32" t="str">
        <f t="shared" si="8"/>
        <v/>
      </c>
      <c r="AO23" s="33" t="str">
        <f t="shared" si="45"/>
        <v/>
      </c>
      <c r="AP23" s="35" t="str">
        <f t="shared" si="46"/>
        <v/>
      </c>
      <c r="AQ23" s="53" t="str">
        <f t="shared" si="47"/>
        <v/>
      </c>
      <c r="AR23" s="32" t="str">
        <f t="shared" si="48"/>
        <v/>
      </c>
      <c r="AS23" s="54" t="str">
        <f t="shared" si="49"/>
        <v/>
      </c>
      <c r="AT23" s="45" t="str">
        <f t="shared" si="50"/>
        <v/>
      </c>
      <c r="AU23" s="144">
        <v>24</v>
      </c>
      <c r="AV23" s="36" t="str">
        <f t="shared" si="9"/>
        <v/>
      </c>
      <c r="AW23" s="32" t="str">
        <f t="shared" si="10"/>
        <v/>
      </c>
      <c r="AX23" s="33" t="str">
        <f t="shared" si="51"/>
        <v/>
      </c>
      <c r="AY23" s="35" t="str">
        <f t="shared" si="52"/>
        <v/>
      </c>
      <c r="AZ23" s="53" t="str">
        <f t="shared" si="53"/>
        <v/>
      </c>
      <c r="BA23" s="32" t="str">
        <f t="shared" si="54"/>
        <v/>
      </c>
      <c r="BB23" s="54" t="str">
        <f t="shared" si="55"/>
        <v/>
      </c>
      <c r="BC23" s="45" t="str">
        <f t="shared" si="56"/>
        <v/>
      </c>
      <c r="BD23" s="144">
        <v>24</v>
      </c>
      <c r="BE23" s="36" t="str">
        <f t="shared" si="11"/>
        <v/>
      </c>
      <c r="BF23" s="32" t="str">
        <f t="shared" si="12"/>
        <v/>
      </c>
      <c r="BG23" s="33" t="str">
        <f t="shared" si="57"/>
        <v/>
      </c>
      <c r="BH23" s="35" t="str">
        <f t="shared" si="58"/>
        <v/>
      </c>
      <c r="BI23" s="53" t="str">
        <f t="shared" si="59"/>
        <v/>
      </c>
      <c r="BJ23" s="32" t="str">
        <f t="shared" si="60"/>
        <v/>
      </c>
      <c r="BK23" s="54" t="str">
        <f t="shared" si="61"/>
        <v/>
      </c>
      <c r="BL23" s="45" t="str">
        <f t="shared" si="62"/>
        <v/>
      </c>
      <c r="BM23" s="144">
        <v>24</v>
      </c>
      <c r="BN23" s="36" t="str">
        <f t="shared" si="13"/>
        <v/>
      </c>
      <c r="BO23" s="32" t="str">
        <f t="shared" si="14"/>
        <v/>
      </c>
      <c r="BP23" s="33" t="str">
        <f t="shared" si="63"/>
        <v/>
      </c>
      <c r="BQ23" s="35" t="str">
        <f t="shared" si="64"/>
        <v/>
      </c>
      <c r="BR23" s="53" t="str">
        <f t="shared" si="65"/>
        <v/>
      </c>
      <c r="BS23" s="32" t="str">
        <f t="shared" si="66"/>
        <v/>
      </c>
      <c r="BT23" s="54" t="str">
        <f t="shared" si="67"/>
        <v/>
      </c>
      <c r="BU23" s="45" t="str">
        <f t="shared" si="68"/>
        <v/>
      </c>
      <c r="BV23" s="5">
        <v>24</v>
      </c>
      <c r="BX23" s="80">
        <v>24</v>
      </c>
      <c r="BY23" s="104" t="str">
        <f t="shared" si="15"/>
        <v/>
      </c>
      <c r="BZ23" s="104" t="str">
        <f t="shared" si="69"/>
        <v/>
      </c>
      <c r="CA23" s="104" t="str">
        <f t="shared" si="70"/>
        <v/>
      </c>
      <c r="CB23" s="105" t="str">
        <f t="shared" si="16"/>
        <v/>
      </c>
      <c r="CC23" s="106" t="str">
        <f t="shared" si="71"/>
        <v/>
      </c>
      <c r="CD23" s="87" t="str">
        <f t="shared" si="72"/>
        <v/>
      </c>
      <c r="CE23" s="23" t="str">
        <f t="shared" si="17"/>
        <v/>
      </c>
      <c r="CF23" s="24" t="str">
        <f t="shared" si="18"/>
        <v/>
      </c>
      <c r="CG23" s="88" t="str">
        <f t="shared" si="73"/>
        <v/>
      </c>
      <c r="CH23" s="22"/>
      <c r="CI23" s="80">
        <v>24</v>
      </c>
      <c r="CJ23" s="104" t="e">
        <f t="shared" si="74"/>
        <v>#N/A</v>
      </c>
      <c r="CK23" s="104" t="e">
        <f t="shared" si="75"/>
        <v>#N/A</v>
      </c>
      <c r="CL23" s="104" t="e">
        <f t="shared" si="76"/>
        <v>#N/A</v>
      </c>
      <c r="CM23" s="104" t="e">
        <f t="shared" si="77"/>
        <v>#N/A</v>
      </c>
      <c r="CN23" s="114" t="e">
        <f t="shared" si="78"/>
        <v>#N/A</v>
      </c>
      <c r="CO23" s="104" t="e">
        <f t="shared" si="79"/>
        <v>#N/A</v>
      </c>
      <c r="CP23" s="114" t="e">
        <f t="shared" si="80"/>
        <v>#N/A</v>
      </c>
    </row>
    <row r="24" spans="1:94" ht="15" customHeight="1">
      <c r="A24" s="5">
        <v>25</v>
      </c>
      <c r="B24" s="34" t="str">
        <f t="shared" si="0"/>
        <v/>
      </c>
      <c r="C24" s="32" t="str">
        <f t="shared" si="19"/>
        <v/>
      </c>
      <c r="D24" s="120" t="str">
        <f t="shared" si="20"/>
        <v/>
      </c>
      <c r="E24" s="28" t="str">
        <f t="shared" si="21"/>
        <v/>
      </c>
      <c r="F24" s="35" t="str">
        <f t="shared" si="22"/>
        <v/>
      </c>
      <c r="G24" s="53" t="str">
        <f t="shared" si="23"/>
        <v/>
      </c>
      <c r="H24" s="32" t="str">
        <f t="shared" si="24"/>
        <v/>
      </c>
      <c r="I24" s="54" t="str">
        <f t="shared" si="25"/>
        <v/>
      </c>
      <c r="J24" s="45" t="str">
        <f t="shared" si="26"/>
        <v/>
      </c>
      <c r="K24" s="144">
        <v>25</v>
      </c>
      <c r="L24" s="36" t="str">
        <f t="shared" si="1"/>
        <v/>
      </c>
      <c r="M24" s="32" t="str">
        <f t="shared" si="2"/>
        <v/>
      </c>
      <c r="N24" s="33" t="str">
        <f t="shared" si="27"/>
        <v/>
      </c>
      <c r="O24" s="35" t="str">
        <f t="shared" si="28"/>
        <v/>
      </c>
      <c r="P24" s="53" t="str">
        <f t="shared" si="29"/>
        <v/>
      </c>
      <c r="Q24" s="32" t="str">
        <f t="shared" si="30"/>
        <v/>
      </c>
      <c r="R24" s="54" t="str">
        <f t="shared" si="31"/>
        <v/>
      </c>
      <c r="S24" s="45" t="str">
        <f t="shared" si="32"/>
        <v/>
      </c>
      <c r="T24" s="144">
        <v>25</v>
      </c>
      <c r="U24" s="36" t="str">
        <f t="shared" si="3"/>
        <v/>
      </c>
      <c r="V24" s="32" t="str">
        <f t="shared" si="4"/>
        <v/>
      </c>
      <c r="W24" s="33" t="str">
        <f t="shared" si="33"/>
        <v/>
      </c>
      <c r="X24" s="35" t="str">
        <f t="shared" si="34"/>
        <v/>
      </c>
      <c r="Y24" s="53" t="str">
        <f t="shared" si="35"/>
        <v/>
      </c>
      <c r="Z24" s="32" t="str">
        <f t="shared" si="36"/>
        <v/>
      </c>
      <c r="AA24" s="54" t="str">
        <f t="shared" si="37"/>
        <v/>
      </c>
      <c r="AB24" s="45" t="str">
        <f t="shared" si="38"/>
        <v/>
      </c>
      <c r="AC24" s="144">
        <v>25</v>
      </c>
      <c r="AD24" s="36" t="str">
        <f t="shared" si="5"/>
        <v/>
      </c>
      <c r="AE24" s="32" t="str">
        <f t="shared" si="6"/>
        <v/>
      </c>
      <c r="AF24" s="33" t="str">
        <f t="shared" si="39"/>
        <v/>
      </c>
      <c r="AG24" s="35" t="str">
        <f t="shared" si="40"/>
        <v/>
      </c>
      <c r="AH24" s="53" t="str">
        <f t="shared" si="41"/>
        <v/>
      </c>
      <c r="AI24" s="32" t="str">
        <f t="shared" si="42"/>
        <v/>
      </c>
      <c r="AJ24" s="54" t="str">
        <f t="shared" si="43"/>
        <v/>
      </c>
      <c r="AK24" s="45" t="str">
        <f t="shared" si="44"/>
        <v/>
      </c>
      <c r="AL24" s="144">
        <v>25</v>
      </c>
      <c r="AM24" s="36" t="str">
        <f t="shared" si="7"/>
        <v/>
      </c>
      <c r="AN24" s="32" t="str">
        <f t="shared" si="8"/>
        <v/>
      </c>
      <c r="AO24" s="33" t="str">
        <f t="shared" si="45"/>
        <v/>
      </c>
      <c r="AP24" s="35" t="str">
        <f t="shared" si="46"/>
        <v/>
      </c>
      <c r="AQ24" s="53" t="str">
        <f t="shared" si="47"/>
        <v/>
      </c>
      <c r="AR24" s="32" t="str">
        <f t="shared" si="48"/>
        <v/>
      </c>
      <c r="AS24" s="54" t="str">
        <f t="shared" si="49"/>
        <v/>
      </c>
      <c r="AT24" s="45" t="str">
        <f t="shared" si="50"/>
        <v/>
      </c>
      <c r="AU24" s="144">
        <v>25</v>
      </c>
      <c r="AV24" s="36" t="str">
        <f t="shared" si="9"/>
        <v/>
      </c>
      <c r="AW24" s="32" t="str">
        <f t="shared" si="10"/>
        <v/>
      </c>
      <c r="AX24" s="33" t="str">
        <f t="shared" si="51"/>
        <v/>
      </c>
      <c r="AY24" s="35" t="str">
        <f t="shared" si="52"/>
        <v/>
      </c>
      <c r="AZ24" s="53" t="str">
        <f t="shared" si="53"/>
        <v/>
      </c>
      <c r="BA24" s="32" t="str">
        <f t="shared" si="54"/>
        <v/>
      </c>
      <c r="BB24" s="54" t="str">
        <f t="shared" si="55"/>
        <v/>
      </c>
      <c r="BC24" s="45" t="str">
        <f t="shared" si="56"/>
        <v/>
      </c>
      <c r="BD24" s="144">
        <v>25</v>
      </c>
      <c r="BE24" s="36" t="str">
        <f t="shared" si="11"/>
        <v/>
      </c>
      <c r="BF24" s="32" t="str">
        <f t="shared" si="12"/>
        <v/>
      </c>
      <c r="BG24" s="33" t="str">
        <f t="shared" si="57"/>
        <v/>
      </c>
      <c r="BH24" s="35" t="str">
        <f t="shared" si="58"/>
        <v/>
      </c>
      <c r="BI24" s="53" t="str">
        <f t="shared" si="59"/>
        <v/>
      </c>
      <c r="BJ24" s="32" t="str">
        <f t="shared" si="60"/>
        <v/>
      </c>
      <c r="BK24" s="54" t="str">
        <f t="shared" si="61"/>
        <v/>
      </c>
      <c r="BL24" s="45" t="str">
        <f t="shared" si="62"/>
        <v/>
      </c>
      <c r="BM24" s="144">
        <v>25</v>
      </c>
      <c r="BN24" s="36" t="str">
        <f t="shared" si="13"/>
        <v/>
      </c>
      <c r="BO24" s="32" t="str">
        <f t="shared" si="14"/>
        <v/>
      </c>
      <c r="BP24" s="33" t="str">
        <f t="shared" si="63"/>
        <v/>
      </c>
      <c r="BQ24" s="35" t="str">
        <f t="shared" si="64"/>
        <v/>
      </c>
      <c r="BR24" s="53" t="str">
        <f t="shared" si="65"/>
        <v/>
      </c>
      <c r="BS24" s="32" t="str">
        <f t="shared" si="66"/>
        <v/>
      </c>
      <c r="BT24" s="54" t="str">
        <f t="shared" si="67"/>
        <v/>
      </c>
      <c r="BU24" s="45" t="str">
        <f t="shared" si="68"/>
        <v/>
      </c>
      <c r="BV24" s="5">
        <v>25</v>
      </c>
      <c r="BX24" s="80">
        <v>25</v>
      </c>
      <c r="BY24" s="104" t="str">
        <f t="shared" si="15"/>
        <v/>
      </c>
      <c r="BZ24" s="104" t="str">
        <f t="shared" si="69"/>
        <v/>
      </c>
      <c r="CA24" s="104" t="str">
        <f t="shared" si="70"/>
        <v/>
      </c>
      <c r="CB24" s="105" t="str">
        <f t="shared" si="16"/>
        <v/>
      </c>
      <c r="CC24" s="106" t="str">
        <f t="shared" si="71"/>
        <v/>
      </c>
      <c r="CD24" s="87" t="str">
        <f t="shared" si="72"/>
        <v/>
      </c>
      <c r="CE24" s="23" t="str">
        <f t="shared" si="17"/>
        <v/>
      </c>
      <c r="CF24" s="24" t="str">
        <f t="shared" si="18"/>
        <v/>
      </c>
      <c r="CG24" s="88" t="str">
        <f t="shared" si="73"/>
        <v/>
      </c>
      <c r="CH24" s="22"/>
      <c r="CI24" s="80">
        <v>25</v>
      </c>
      <c r="CJ24" s="104" t="e">
        <f t="shared" si="74"/>
        <v>#N/A</v>
      </c>
      <c r="CK24" s="104" t="e">
        <f t="shared" si="75"/>
        <v>#N/A</v>
      </c>
      <c r="CL24" s="104" t="e">
        <f t="shared" si="76"/>
        <v>#N/A</v>
      </c>
      <c r="CM24" s="104" t="e">
        <f t="shared" si="77"/>
        <v>#N/A</v>
      </c>
      <c r="CN24" s="114" t="e">
        <f t="shared" si="78"/>
        <v>#N/A</v>
      </c>
      <c r="CO24" s="104" t="e">
        <f t="shared" si="79"/>
        <v>#N/A</v>
      </c>
      <c r="CP24" s="114" t="e">
        <f t="shared" si="80"/>
        <v>#N/A</v>
      </c>
    </row>
    <row r="25" spans="1:94" ht="15" customHeight="1">
      <c r="A25" s="5">
        <v>26</v>
      </c>
      <c r="B25" s="34" t="str">
        <f t="shared" si="0"/>
        <v/>
      </c>
      <c r="C25" s="32" t="str">
        <f t="shared" si="19"/>
        <v/>
      </c>
      <c r="D25" s="120" t="str">
        <f t="shared" si="20"/>
        <v/>
      </c>
      <c r="E25" s="28" t="str">
        <f t="shared" si="21"/>
        <v/>
      </c>
      <c r="F25" s="35" t="str">
        <f t="shared" si="22"/>
        <v/>
      </c>
      <c r="G25" s="53" t="str">
        <f t="shared" si="23"/>
        <v/>
      </c>
      <c r="H25" s="32" t="str">
        <f t="shared" si="24"/>
        <v/>
      </c>
      <c r="I25" s="54" t="str">
        <f t="shared" si="25"/>
        <v/>
      </c>
      <c r="J25" s="45" t="str">
        <f t="shared" si="26"/>
        <v/>
      </c>
      <c r="K25" s="144">
        <v>26</v>
      </c>
      <c r="L25" s="36" t="str">
        <f t="shared" si="1"/>
        <v/>
      </c>
      <c r="M25" s="32" t="str">
        <f t="shared" si="2"/>
        <v/>
      </c>
      <c r="N25" s="33" t="str">
        <f t="shared" si="27"/>
        <v/>
      </c>
      <c r="O25" s="35" t="str">
        <f t="shared" si="28"/>
        <v/>
      </c>
      <c r="P25" s="53" t="str">
        <f t="shared" si="29"/>
        <v/>
      </c>
      <c r="Q25" s="32" t="str">
        <f t="shared" si="30"/>
        <v/>
      </c>
      <c r="R25" s="54" t="str">
        <f t="shared" si="31"/>
        <v/>
      </c>
      <c r="S25" s="45" t="str">
        <f t="shared" si="32"/>
        <v/>
      </c>
      <c r="T25" s="144">
        <v>26</v>
      </c>
      <c r="U25" s="36" t="str">
        <f t="shared" si="3"/>
        <v/>
      </c>
      <c r="V25" s="32" t="str">
        <f t="shared" si="4"/>
        <v/>
      </c>
      <c r="W25" s="33" t="str">
        <f t="shared" si="33"/>
        <v/>
      </c>
      <c r="X25" s="35" t="str">
        <f t="shared" si="34"/>
        <v/>
      </c>
      <c r="Y25" s="53" t="str">
        <f t="shared" si="35"/>
        <v/>
      </c>
      <c r="Z25" s="32" t="str">
        <f t="shared" si="36"/>
        <v/>
      </c>
      <c r="AA25" s="54" t="str">
        <f t="shared" si="37"/>
        <v/>
      </c>
      <c r="AB25" s="45" t="str">
        <f t="shared" si="38"/>
        <v/>
      </c>
      <c r="AC25" s="144">
        <v>26</v>
      </c>
      <c r="AD25" s="36" t="str">
        <f t="shared" si="5"/>
        <v/>
      </c>
      <c r="AE25" s="32" t="str">
        <f t="shared" si="6"/>
        <v/>
      </c>
      <c r="AF25" s="33" t="str">
        <f t="shared" si="39"/>
        <v/>
      </c>
      <c r="AG25" s="35" t="str">
        <f t="shared" si="40"/>
        <v/>
      </c>
      <c r="AH25" s="53" t="str">
        <f t="shared" si="41"/>
        <v/>
      </c>
      <c r="AI25" s="32" t="str">
        <f t="shared" si="42"/>
        <v/>
      </c>
      <c r="AJ25" s="54" t="str">
        <f t="shared" si="43"/>
        <v/>
      </c>
      <c r="AK25" s="45" t="str">
        <f t="shared" si="44"/>
        <v/>
      </c>
      <c r="AL25" s="144">
        <v>26</v>
      </c>
      <c r="AM25" s="36" t="str">
        <f t="shared" si="7"/>
        <v/>
      </c>
      <c r="AN25" s="32" t="str">
        <f t="shared" si="8"/>
        <v/>
      </c>
      <c r="AO25" s="33" t="str">
        <f t="shared" si="45"/>
        <v/>
      </c>
      <c r="AP25" s="35" t="str">
        <f t="shared" si="46"/>
        <v/>
      </c>
      <c r="AQ25" s="53" t="str">
        <f t="shared" si="47"/>
        <v/>
      </c>
      <c r="AR25" s="32" t="str">
        <f t="shared" si="48"/>
        <v/>
      </c>
      <c r="AS25" s="54" t="str">
        <f t="shared" si="49"/>
        <v/>
      </c>
      <c r="AT25" s="45" t="str">
        <f t="shared" si="50"/>
        <v/>
      </c>
      <c r="AU25" s="144">
        <v>26</v>
      </c>
      <c r="AV25" s="36" t="str">
        <f t="shared" si="9"/>
        <v/>
      </c>
      <c r="AW25" s="32" t="str">
        <f t="shared" si="10"/>
        <v/>
      </c>
      <c r="AX25" s="33" t="str">
        <f t="shared" si="51"/>
        <v/>
      </c>
      <c r="AY25" s="35" t="str">
        <f t="shared" si="52"/>
        <v/>
      </c>
      <c r="AZ25" s="53" t="str">
        <f t="shared" si="53"/>
        <v/>
      </c>
      <c r="BA25" s="32" t="str">
        <f t="shared" si="54"/>
        <v/>
      </c>
      <c r="BB25" s="54" t="str">
        <f t="shared" si="55"/>
        <v/>
      </c>
      <c r="BC25" s="45" t="str">
        <f t="shared" si="56"/>
        <v/>
      </c>
      <c r="BD25" s="144">
        <v>26</v>
      </c>
      <c r="BE25" s="36" t="str">
        <f t="shared" si="11"/>
        <v/>
      </c>
      <c r="BF25" s="32" t="str">
        <f t="shared" si="12"/>
        <v/>
      </c>
      <c r="BG25" s="33" t="str">
        <f t="shared" si="57"/>
        <v/>
      </c>
      <c r="BH25" s="35" t="str">
        <f t="shared" si="58"/>
        <v/>
      </c>
      <c r="BI25" s="53" t="str">
        <f t="shared" si="59"/>
        <v/>
      </c>
      <c r="BJ25" s="32" t="str">
        <f t="shared" si="60"/>
        <v/>
      </c>
      <c r="BK25" s="54" t="str">
        <f t="shared" si="61"/>
        <v/>
      </c>
      <c r="BL25" s="45" t="str">
        <f t="shared" si="62"/>
        <v/>
      </c>
      <c r="BM25" s="144">
        <v>26</v>
      </c>
      <c r="BN25" s="36" t="str">
        <f t="shared" si="13"/>
        <v/>
      </c>
      <c r="BO25" s="32" t="str">
        <f t="shared" si="14"/>
        <v/>
      </c>
      <c r="BP25" s="33" t="str">
        <f t="shared" si="63"/>
        <v/>
      </c>
      <c r="BQ25" s="35" t="str">
        <f t="shared" si="64"/>
        <v/>
      </c>
      <c r="BR25" s="53" t="str">
        <f t="shared" si="65"/>
        <v/>
      </c>
      <c r="BS25" s="32" t="str">
        <f t="shared" si="66"/>
        <v/>
      </c>
      <c r="BT25" s="54" t="str">
        <f t="shared" si="67"/>
        <v/>
      </c>
      <c r="BU25" s="45" t="str">
        <f t="shared" si="68"/>
        <v/>
      </c>
      <c r="BV25" s="5">
        <v>26</v>
      </c>
      <c r="BX25" s="80">
        <v>26</v>
      </c>
      <c r="BY25" s="104" t="str">
        <f t="shared" si="15"/>
        <v/>
      </c>
      <c r="BZ25" s="104" t="str">
        <f t="shared" si="69"/>
        <v/>
      </c>
      <c r="CA25" s="104" t="str">
        <f t="shared" si="70"/>
        <v/>
      </c>
      <c r="CB25" s="105" t="str">
        <f t="shared" si="16"/>
        <v/>
      </c>
      <c r="CC25" s="106" t="str">
        <f t="shared" si="71"/>
        <v/>
      </c>
      <c r="CD25" s="87" t="str">
        <f t="shared" si="72"/>
        <v/>
      </c>
      <c r="CE25" s="23" t="str">
        <f t="shared" si="17"/>
        <v/>
      </c>
      <c r="CF25" s="24" t="str">
        <f t="shared" si="18"/>
        <v/>
      </c>
      <c r="CG25" s="88" t="str">
        <f t="shared" si="73"/>
        <v/>
      </c>
      <c r="CH25" s="22"/>
      <c r="CI25" s="80">
        <v>26</v>
      </c>
      <c r="CJ25" s="104" t="e">
        <f t="shared" si="74"/>
        <v>#N/A</v>
      </c>
      <c r="CK25" s="104" t="e">
        <f t="shared" si="75"/>
        <v>#N/A</v>
      </c>
      <c r="CL25" s="104" t="e">
        <f t="shared" si="76"/>
        <v>#N/A</v>
      </c>
      <c r="CM25" s="104" t="e">
        <f t="shared" si="77"/>
        <v>#N/A</v>
      </c>
      <c r="CN25" s="114" t="e">
        <f t="shared" si="78"/>
        <v>#N/A</v>
      </c>
      <c r="CO25" s="104" t="e">
        <f t="shared" si="79"/>
        <v>#N/A</v>
      </c>
      <c r="CP25" s="114" t="e">
        <f t="shared" si="80"/>
        <v>#N/A</v>
      </c>
    </row>
    <row r="26" spans="1:94" ht="15" customHeight="1">
      <c r="A26" s="5">
        <v>27</v>
      </c>
      <c r="B26" s="34" t="str">
        <f t="shared" si="0"/>
        <v/>
      </c>
      <c r="C26" s="32" t="str">
        <f t="shared" si="19"/>
        <v/>
      </c>
      <c r="D26" s="120" t="str">
        <f t="shared" si="20"/>
        <v/>
      </c>
      <c r="E26" s="28" t="str">
        <f t="shared" si="21"/>
        <v/>
      </c>
      <c r="F26" s="35" t="str">
        <f t="shared" si="22"/>
        <v/>
      </c>
      <c r="G26" s="53" t="str">
        <f t="shared" si="23"/>
        <v/>
      </c>
      <c r="H26" s="32" t="str">
        <f t="shared" si="24"/>
        <v/>
      </c>
      <c r="I26" s="54" t="str">
        <f t="shared" si="25"/>
        <v/>
      </c>
      <c r="J26" s="45" t="str">
        <f t="shared" si="26"/>
        <v/>
      </c>
      <c r="K26" s="144">
        <v>27</v>
      </c>
      <c r="L26" s="36" t="str">
        <f t="shared" si="1"/>
        <v/>
      </c>
      <c r="M26" s="32" t="str">
        <f t="shared" si="2"/>
        <v/>
      </c>
      <c r="N26" s="33" t="str">
        <f t="shared" si="27"/>
        <v/>
      </c>
      <c r="O26" s="35" t="str">
        <f t="shared" si="28"/>
        <v/>
      </c>
      <c r="P26" s="53" t="str">
        <f t="shared" si="29"/>
        <v/>
      </c>
      <c r="Q26" s="32" t="str">
        <f t="shared" si="30"/>
        <v/>
      </c>
      <c r="R26" s="54" t="str">
        <f t="shared" si="31"/>
        <v/>
      </c>
      <c r="S26" s="45" t="str">
        <f t="shared" si="32"/>
        <v/>
      </c>
      <c r="T26" s="144">
        <v>27</v>
      </c>
      <c r="U26" s="36" t="str">
        <f t="shared" si="3"/>
        <v/>
      </c>
      <c r="V26" s="32" t="str">
        <f t="shared" si="4"/>
        <v/>
      </c>
      <c r="W26" s="33" t="str">
        <f t="shared" si="33"/>
        <v/>
      </c>
      <c r="X26" s="35" t="str">
        <f t="shared" si="34"/>
        <v/>
      </c>
      <c r="Y26" s="53" t="str">
        <f t="shared" si="35"/>
        <v/>
      </c>
      <c r="Z26" s="32" t="str">
        <f t="shared" si="36"/>
        <v/>
      </c>
      <c r="AA26" s="54" t="str">
        <f t="shared" si="37"/>
        <v/>
      </c>
      <c r="AB26" s="45" t="str">
        <f t="shared" si="38"/>
        <v/>
      </c>
      <c r="AC26" s="144">
        <v>27</v>
      </c>
      <c r="AD26" s="36" t="str">
        <f t="shared" si="5"/>
        <v/>
      </c>
      <c r="AE26" s="32" t="str">
        <f t="shared" si="6"/>
        <v/>
      </c>
      <c r="AF26" s="33" t="str">
        <f t="shared" si="39"/>
        <v/>
      </c>
      <c r="AG26" s="35" t="str">
        <f t="shared" si="40"/>
        <v/>
      </c>
      <c r="AH26" s="53" t="str">
        <f t="shared" si="41"/>
        <v/>
      </c>
      <c r="AI26" s="32" t="str">
        <f t="shared" si="42"/>
        <v/>
      </c>
      <c r="AJ26" s="54" t="str">
        <f t="shared" si="43"/>
        <v/>
      </c>
      <c r="AK26" s="45" t="str">
        <f t="shared" si="44"/>
        <v/>
      </c>
      <c r="AL26" s="144">
        <v>27</v>
      </c>
      <c r="AM26" s="36" t="str">
        <f t="shared" si="7"/>
        <v/>
      </c>
      <c r="AN26" s="32" t="str">
        <f t="shared" si="8"/>
        <v/>
      </c>
      <c r="AO26" s="33" t="str">
        <f t="shared" si="45"/>
        <v/>
      </c>
      <c r="AP26" s="35" t="str">
        <f t="shared" si="46"/>
        <v/>
      </c>
      <c r="AQ26" s="53" t="str">
        <f t="shared" si="47"/>
        <v/>
      </c>
      <c r="AR26" s="32" t="str">
        <f t="shared" si="48"/>
        <v/>
      </c>
      <c r="AS26" s="54" t="str">
        <f t="shared" si="49"/>
        <v/>
      </c>
      <c r="AT26" s="45" t="str">
        <f t="shared" si="50"/>
        <v/>
      </c>
      <c r="AU26" s="144">
        <v>27</v>
      </c>
      <c r="AV26" s="36" t="str">
        <f t="shared" si="9"/>
        <v/>
      </c>
      <c r="AW26" s="32" t="str">
        <f t="shared" si="10"/>
        <v/>
      </c>
      <c r="AX26" s="33" t="str">
        <f t="shared" si="51"/>
        <v/>
      </c>
      <c r="AY26" s="35" t="str">
        <f t="shared" si="52"/>
        <v/>
      </c>
      <c r="AZ26" s="53" t="str">
        <f t="shared" si="53"/>
        <v/>
      </c>
      <c r="BA26" s="32" t="str">
        <f t="shared" si="54"/>
        <v/>
      </c>
      <c r="BB26" s="54" t="str">
        <f t="shared" si="55"/>
        <v/>
      </c>
      <c r="BC26" s="45" t="str">
        <f t="shared" si="56"/>
        <v/>
      </c>
      <c r="BD26" s="144">
        <v>27</v>
      </c>
      <c r="BE26" s="36" t="str">
        <f t="shared" si="11"/>
        <v/>
      </c>
      <c r="BF26" s="32" t="str">
        <f t="shared" si="12"/>
        <v/>
      </c>
      <c r="BG26" s="33" t="str">
        <f t="shared" si="57"/>
        <v/>
      </c>
      <c r="BH26" s="35" t="str">
        <f t="shared" si="58"/>
        <v/>
      </c>
      <c r="BI26" s="53" t="str">
        <f t="shared" si="59"/>
        <v/>
      </c>
      <c r="BJ26" s="32" t="str">
        <f t="shared" si="60"/>
        <v/>
      </c>
      <c r="BK26" s="54" t="str">
        <f t="shared" si="61"/>
        <v/>
      </c>
      <c r="BL26" s="45" t="str">
        <f t="shared" si="62"/>
        <v/>
      </c>
      <c r="BM26" s="144">
        <v>27</v>
      </c>
      <c r="BN26" s="36" t="str">
        <f t="shared" si="13"/>
        <v/>
      </c>
      <c r="BO26" s="32" t="str">
        <f t="shared" si="14"/>
        <v/>
      </c>
      <c r="BP26" s="33" t="str">
        <f t="shared" si="63"/>
        <v/>
      </c>
      <c r="BQ26" s="35" t="str">
        <f t="shared" si="64"/>
        <v/>
      </c>
      <c r="BR26" s="53" t="str">
        <f t="shared" si="65"/>
        <v/>
      </c>
      <c r="BS26" s="32" t="str">
        <f t="shared" si="66"/>
        <v/>
      </c>
      <c r="BT26" s="54" t="str">
        <f t="shared" si="67"/>
        <v/>
      </c>
      <c r="BU26" s="45" t="str">
        <f t="shared" si="68"/>
        <v/>
      </c>
      <c r="BV26" s="5">
        <v>27</v>
      </c>
      <c r="BX26" s="80">
        <v>27</v>
      </c>
      <c r="BY26" s="104" t="str">
        <f t="shared" si="15"/>
        <v/>
      </c>
      <c r="BZ26" s="254" t="str">
        <f t="shared" si="69"/>
        <v/>
      </c>
      <c r="CA26" s="104" t="str">
        <f t="shared" si="70"/>
        <v/>
      </c>
      <c r="CB26" s="105" t="str">
        <f t="shared" si="16"/>
        <v/>
      </c>
      <c r="CC26" s="106" t="str">
        <f t="shared" si="71"/>
        <v/>
      </c>
      <c r="CD26" s="87" t="str">
        <f t="shared" si="72"/>
        <v/>
      </c>
      <c r="CE26" s="23" t="str">
        <f t="shared" si="17"/>
        <v/>
      </c>
      <c r="CF26" s="24" t="str">
        <f t="shared" si="18"/>
        <v/>
      </c>
      <c r="CG26" s="88" t="str">
        <f t="shared" si="73"/>
        <v/>
      </c>
      <c r="CH26" s="22"/>
      <c r="CI26" s="80">
        <v>27</v>
      </c>
      <c r="CJ26" s="104" t="e">
        <f t="shared" si="74"/>
        <v>#N/A</v>
      </c>
      <c r="CK26" s="104" t="e">
        <f t="shared" si="75"/>
        <v>#N/A</v>
      </c>
      <c r="CL26" s="104" t="e">
        <f t="shared" si="76"/>
        <v>#N/A</v>
      </c>
      <c r="CM26" s="104" t="e">
        <f t="shared" si="77"/>
        <v>#N/A</v>
      </c>
      <c r="CN26" s="114" t="e">
        <f t="shared" si="78"/>
        <v>#N/A</v>
      </c>
      <c r="CO26" s="104" t="e">
        <f t="shared" si="79"/>
        <v>#N/A</v>
      </c>
      <c r="CP26" s="114" t="e">
        <f t="shared" si="80"/>
        <v>#N/A</v>
      </c>
    </row>
    <row r="27" spans="1:94" ht="15" customHeight="1">
      <c r="A27" s="5">
        <v>28</v>
      </c>
      <c r="B27" s="34" t="str">
        <f t="shared" si="0"/>
        <v/>
      </c>
      <c r="C27" s="32" t="str">
        <f t="shared" si="19"/>
        <v/>
      </c>
      <c r="D27" s="120" t="str">
        <f t="shared" si="20"/>
        <v/>
      </c>
      <c r="E27" s="28" t="str">
        <f t="shared" si="21"/>
        <v/>
      </c>
      <c r="F27" s="35" t="str">
        <f t="shared" si="22"/>
        <v/>
      </c>
      <c r="G27" s="53" t="str">
        <f t="shared" si="23"/>
        <v/>
      </c>
      <c r="H27" s="32" t="str">
        <f t="shared" si="24"/>
        <v/>
      </c>
      <c r="I27" s="54" t="str">
        <f t="shared" si="25"/>
        <v/>
      </c>
      <c r="J27" s="45" t="str">
        <f t="shared" si="26"/>
        <v/>
      </c>
      <c r="K27" s="144">
        <v>28</v>
      </c>
      <c r="L27" s="36" t="str">
        <f t="shared" si="1"/>
        <v/>
      </c>
      <c r="M27" s="32" t="str">
        <f t="shared" si="2"/>
        <v/>
      </c>
      <c r="N27" s="33" t="str">
        <f t="shared" si="27"/>
        <v/>
      </c>
      <c r="O27" s="35" t="str">
        <f t="shared" si="28"/>
        <v/>
      </c>
      <c r="P27" s="53" t="str">
        <f t="shared" si="29"/>
        <v/>
      </c>
      <c r="Q27" s="32" t="str">
        <f t="shared" si="30"/>
        <v/>
      </c>
      <c r="R27" s="54" t="str">
        <f t="shared" si="31"/>
        <v/>
      </c>
      <c r="S27" s="45" t="str">
        <f t="shared" si="32"/>
        <v/>
      </c>
      <c r="T27" s="144">
        <v>28</v>
      </c>
      <c r="U27" s="36" t="str">
        <f t="shared" si="3"/>
        <v/>
      </c>
      <c r="V27" s="32" t="str">
        <f t="shared" si="4"/>
        <v/>
      </c>
      <c r="W27" s="33" t="str">
        <f t="shared" si="33"/>
        <v/>
      </c>
      <c r="X27" s="35" t="str">
        <f t="shared" si="34"/>
        <v/>
      </c>
      <c r="Y27" s="53" t="str">
        <f t="shared" si="35"/>
        <v/>
      </c>
      <c r="Z27" s="32" t="str">
        <f t="shared" si="36"/>
        <v/>
      </c>
      <c r="AA27" s="54" t="str">
        <f t="shared" si="37"/>
        <v/>
      </c>
      <c r="AB27" s="45" t="str">
        <f t="shared" si="38"/>
        <v/>
      </c>
      <c r="AC27" s="144">
        <v>28</v>
      </c>
      <c r="AD27" s="36" t="str">
        <f t="shared" si="5"/>
        <v/>
      </c>
      <c r="AE27" s="32" t="str">
        <f t="shared" si="6"/>
        <v/>
      </c>
      <c r="AF27" s="33" t="str">
        <f t="shared" si="39"/>
        <v/>
      </c>
      <c r="AG27" s="35" t="str">
        <f t="shared" si="40"/>
        <v/>
      </c>
      <c r="AH27" s="53" t="str">
        <f t="shared" si="41"/>
        <v/>
      </c>
      <c r="AI27" s="32" t="str">
        <f t="shared" si="42"/>
        <v/>
      </c>
      <c r="AJ27" s="54" t="str">
        <f t="shared" si="43"/>
        <v/>
      </c>
      <c r="AK27" s="45" t="str">
        <f t="shared" si="44"/>
        <v/>
      </c>
      <c r="AL27" s="144">
        <v>28</v>
      </c>
      <c r="AM27" s="36" t="str">
        <f t="shared" si="7"/>
        <v/>
      </c>
      <c r="AN27" s="32" t="str">
        <f t="shared" si="8"/>
        <v/>
      </c>
      <c r="AO27" s="33" t="str">
        <f t="shared" si="45"/>
        <v/>
      </c>
      <c r="AP27" s="35" t="str">
        <f t="shared" si="46"/>
        <v/>
      </c>
      <c r="AQ27" s="53" t="str">
        <f t="shared" si="47"/>
        <v/>
      </c>
      <c r="AR27" s="32" t="str">
        <f t="shared" si="48"/>
        <v/>
      </c>
      <c r="AS27" s="54" t="str">
        <f t="shared" si="49"/>
        <v/>
      </c>
      <c r="AT27" s="45" t="str">
        <f t="shared" si="50"/>
        <v/>
      </c>
      <c r="AU27" s="144">
        <v>28</v>
      </c>
      <c r="AV27" s="36" t="str">
        <f t="shared" si="9"/>
        <v/>
      </c>
      <c r="AW27" s="32" t="str">
        <f t="shared" si="10"/>
        <v/>
      </c>
      <c r="AX27" s="33" t="str">
        <f t="shared" si="51"/>
        <v/>
      </c>
      <c r="AY27" s="35" t="str">
        <f t="shared" si="52"/>
        <v/>
      </c>
      <c r="AZ27" s="53" t="str">
        <f t="shared" si="53"/>
        <v/>
      </c>
      <c r="BA27" s="32" t="str">
        <f t="shared" si="54"/>
        <v/>
      </c>
      <c r="BB27" s="54" t="str">
        <f t="shared" si="55"/>
        <v/>
      </c>
      <c r="BC27" s="45" t="str">
        <f t="shared" si="56"/>
        <v/>
      </c>
      <c r="BD27" s="144">
        <v>28</v>
      </c>
      <c r="BE27" s="36" t="str">
        <f t="shared" si="11"/>
        <v/>
      </c>
      <c r="BF27" s="32" t="str">
        <f t="shared" si="12"/>
        <v/>
      </c>
      <c r="BG27" s="33" t="str">
        <f t="shared" si="57"/>
        <v/>
      </c>
      <c r="BH27" s="35" t="str">
        <f t="shared" si="58"/>
        <v/>
      </c>
      <c r="BI27" s="53" t="str">
        <f t="shared" si="59"/>
        <v/>
      </c>
      <c r="BJ27" s="32" t="str">
        <f t="shared" si="60"/>
        <v/>
      </c>
      <c r="BK27" s="54" t="str">
        <f t="shared" si="61"/>
        <v/>
      </c>
      <c r="BL27" s="45" t="str">
        <f t="shared" si="62"/>
        <v/>
      </c>
      <c r="BM27" s="144">
        <v>28</v>
      </c>
      <c r="BN27" s="36" t="str">
        <f t="shared" si="13"/>
        <v/>
      </c>
      <c r="BO27" s="32" t="str">
        <f t="shared" si="14"/>
        <v/>
      </c>
      <c r="BP27" s="33" t="str">
        <f t="shared" si="63"/>
        <v/>
      </c>
      <c r="BQ27" s="35" t="str">
        <f t="shared" si="64"/>
        <v/>
      </c>
      <c r="BR27" s="53" t="str">
        <f t="shared" si="65"/>
        <v/>
      </c>
      <c r="BS27" s="32" t="str">
        <f t="shared" si="66"/>
        <v/>
      </c>
      <c r="BT27" s="54" t="str">
        <f t="shared" si="67"/>
        <v/>
      </c>
      <c r="BU27" s="45" t="str">
        <f t="shared" si="68"/>
        <v/>
      </c>
      <c r="BV27" s="5">
        <v>28</v>
      </c>
      <c r="BX27" s="80">
        <v>28</v>
      </c>
      <c r="BY27" s="104" t="str">
        <f t="shared" si="15"/>
        <v/>
      </c>
      <c r="BZ27" s="254" t="str">
        <f t="shared" si="69"/>
        <v/>
      </c>
      <c r="CA27" s="104" t="str">
        <f t="shared" si="70"/>
        <v/>
      </c>
      <c r="CB27" s="105" t="str">
        <f t="shared" si="16"/>
        <v/>
      </c>
      <c r="CC27" s="106" t="str">
        <f t="shared" si="71"/>
        <v/>
      </c>
      <c r="CD27" s="87" t="str">
        <f t="shared" si="72"/>
        <v/>
      </c>
      <c r="CE27" s="23" t="str">
        <f t="shared" si="17"/>
        <v/>
      </c>
      <c r="CF27" s="24" t="str">
        <f t="shared" si="18"/>
        <v/>
      </c>
      <c r="CG27" s="88" t="str">
        <f t="shared" si="73"/>
        <v/>
      </c>
      <c r="CH27" s="22"/>
      <c r="CI27" s="80">
        <v>28</v>
      </c>
      <c r="CJ27" s="104" t="e">
        <f t="shared" si="74"/>
        <v>#N/A</v>
      </c>
      <c r="CK27" s="104" t="e">
        <f t="shared" si="75"/>
        <v>#N/A</v>
      </c>
      <c r="CL27" s="104" t="e">
        <f t="shared" si="76"/>
        <v>#N/A</v>
      </c>
      <c r="CM27" s="104" t="e">
        <f t="shared" si="77"/>
        <v>#N/A</v>
      </c>
      <c r="CN27" s="114" t="e">
        <f t="shared" si="78"/>
        <v>#N/A</v>
      </c>
      <c r="CO27" s="104" t="e">
        <f t="shared" si="79"/>
        <v>#N/A</v>
      </c>
      <c r="CP27" s="114" t="e">
        <f t="shared" si="80"/>
        <v>#N/A</v>
      </c>
    </row>
    <row r="28" spans="1:94" ht="15" customHeight="1">
      <c r="A28" s="5">
        <v>29</v>
      </c>
      <c r="B28" s="34" t="str">
        <f t="shared" si="0"/>
        <v/>
      </c>
      <c r="C28" s="32" t="str">
        <f t="shared" si="19"/>
        <v/>
      </c>
      <c r="D28" s="120" t="str">
        <f t="shared" si="20"/>
        <v/>
      </c>
      <c r="E28" s="28" t="str">
        <f t="shared" si="21"/>
        <v/>
      </c>
      <c r="F28" s="35" t="str">
        <f t="shared" si="22"/>
        <v/>
      </c>
      <c r="G28" s="53" t="str">
        <f t="shared" si="23"/>
        <v/>
      </c>
      <c r="H28" s="32" t="str">
        <f t="shared" si="24"/>
        <v/>
      </c>
      <c r="I28" s="54" t="str">
        <f t="shared" si="25"/>
        <v/>
      </c>
      <c r="J28" s="45" t="str">
        <f t="shared" si="26"/>
        <v/>
      </c>
      <c r="K28" s="144">
        <v>29</v>
      </c>
      <c r="L28" s="36" t="str">
        <f t="shared" si="1"/>
        <v/>
      </c>
      <c r="M28" s="32" t="str">
        <f t="shared" si="2"/>
        <v/>
      </c>
      <c r="N28" s="33" t="str">
        <f t="shared" si="27"/>
        <v/>
      </c>
      <c r="O28" s="35" t="str">
        <f t="shared" si="28"/>
        <v/>
      </c>
      <c r="P28" s="53" t="str">
        <f t="shared" si="29"/>
        <v/>
      </c>
      <c r="Q28" s="32" t="str">
        <f t="shared" si="30"/>
        <v/>
      </c>
      <c r="R28" s="54" t="str">
        <f t="shared" si="31"/>
        <v/>
      </c>
      <c r="S28" s="45" t="str">
        <f t="shared" si="32"/>
        <v/>
      </c>
      <c r="T28" s="144">
        <v>29</v>
      </c>
      <c r="U28" s="36" t="str">
        <f t="shared" si="3"/>
        <v/>
      </c>
      <c r="V28" s="32" t="str">
        <f t="shared" si="4"/>
        <v/>
      </c>
      <c r="W28" s="33" t="str">
        <f t="shared" si="33"/>
        <v/>
      </c>
      <c r="X28" s="35" t="str">
        <f t="shared" si="34"/>
        <v/>
      </c>
      <c r="Y28" s="53" t="str">
        <f t="shared" si="35"/>
        <v/>
      </c>
      <c r="Z28" s="32" t="str">
        <f t="shared" si="36"/>
        <v/>
      </c>
      <c r="AA28" s="54" t="str">
        <f t="shared" si="37"/>
        <v/>
      </c>
      <c r="AB28" s="45" t="str">
        <f t="shared" si="38"/>
        <v/>
      </c>
      <c r="AC28" s="144">
        <v>29</v>
      </c>
      <c r="AD28" s="36" t="str">
        <f t="shared" si="5"/>
        <v/>
      </c>
      <c r="AE28" s="32" t="str">
        <f t="shared" si="6"/>
        <v/>
      </c>
      <c r="AF28" s="33" t="str">
        <f t="shared" si="39"/>
        <v/>
      </c>
      <c r="AG28" s="35" t="str">
        <f t="shared" si="40"/>
        <v/>
      </c>
      <c r="AH28" s="53" t="str">
        <f t="shared" si="41"/>
        <v/>
      </c>
      <c r="AI28" s="32" t="str">
        <f t="shared" si="42"/>
        <v/>
      </c>
      <c r="AJ28" s="54" t="str">
        <f t="shared" si="43"/>
        <v/>
      </c>
      <c r="AK28" s="45" t="str">
        <f t="shared" si="44"/>
        <v/>
      </c>
      <c r="AL28" s="144">
        <v>29</v>
      </c>
      <c r="AM28" s="36" t="str">
        <f t="shared" si="7"/>
        <v/>
      </c>
      <c r="AN28" s="32" t="str">
        <f t="shared" si="8"/>
        <v/>
      </c>
      <c r="AO28" s="33" t="str">
        <f t="shared" si="45"/>
        <v/>
      </c>
      <c r="AP28" s="35" t="str">
        <f t="shared" si="46"/>
        <v/>
      </c>
      <c r="AQ28" s="53" t="str">
        <f t="shared" si="47"/>
        <v/>
      </c>
      <c r="AR28" s="32" t="str">
        <f t="shared" si="48"/>
        <v/>
      </c>
      <c r="AS28" s="54" t="str">
        <f t="shared" si="49"/>
        <v/>
      </c>
      <c r="AT28" s="45" t="str">
        <f t="shared" si="50"/>
        <v/>
      </c>
      <c r="AU28" s="144">
        <v>29</v>
      </c>
      <c r="AV28" s="36" t="str">
        <f t="shared" si="9"/>
        <v/>
      </c>
      <c r="AW28" s="32" t="str">
        <f t="shared" si="10"/>
        <v/>
      </c>
      <c r="AX28" s="33" t="str">
        <f t="shared" si="51"/>
        <v/>
      </c>
      <c r="AY28" s="35" t="str">
        <f t="shared" si="52"/>
        <v/>
      </c>
      <c r="AZ28" s="53" t="str">
        <f t="shared" si="53"/>
        <v/>
      </c>
      <c r="BA28" s="32" t="str">
        <f t="shared" si="54"/>
        <v/>
      </c>
      <c r="BB28" s="54" t="str">
        <f t="shared" si="55"/>
        <v/>
      </c>
      <c r="BC28" s="45" t="str">
        <f t="shared" si="56"/>
        <v/>
      </c>
      <c r="BD28" s="144">
        <v>29</v>
      </c>
      <c r="BE28" s="36" t="str">
        <f t="shared" si="11"/>
        <v/>
      </c>
      <c r="BF28" s="32" t="str">
        <f t="shared" si="12"/>
        <v/>
      </c>
      <c r="BG28" s="33" t="str">
        <f t="shared" si="57"/>
        <v/>
      </c>
      <c r="BH28" s="35" t="str">
        <f t="shared" si="58"/>
        <v/>
      </c>
      <c r="BI28" s="53" t="str">
        <f t="shared" si="59"/>
        <v/>
      </c>
      <c r="BJ28" s="32" t="str">
        <f t="shared" si="60"/>
        <v/>
      </c>
      <c r="BK28" s="54" t="str">
        <f t="shared" si="61"/>
        <v/>
      </c>
      <c r="BL28" s="45" t="str">
        <f t="shared" si="62"/>
        <v/>
      </c>
      <c r="BM28" s="144">
        <v>29</v>
      </c>
      <c r="BN28" s="36" t="str">
        <f t="shared" si="13"/>
        <v/>
      </c>
      <c r="BO28" s="32" t="str">
        <f t="shared" si="14"/>
        <v/>
      </c>
      <c r="BP28" s="33" t="str">
        <f t="shared" si="63"/>
        <v/>
      </c>
      <c r="BQ28" s="35" t="str">
        <f t="shared" si="64"/>
        <v/>
      </c>
      <c r="BR28" s="53" t="str">
        <f t="shared" si="65"/>
        <v/>
      </c>
      <c r="BS28" s="32" t="str">
        <f t="shared" si="66"/>
        <v/>
      </c>
      <c r="BT28" s="54" t="str">
        <f t="shared" si="67"/>
        <v/>
      </c>
      <c r="BU28" s="45" t="str">
        <f t="shared" si="68"/>
        <v/>
      </c>
      <c r="BV28" s="5">
        <v>29</v>
      </c>
      <c r="BX28" s="80">
        <v>29</v>
      </c>
      <c r="BY28" s="104" t="str">
        <f t="shared" si="15"/>
        <v/>
      </c>
      <c r="BZ28" s="254" t="str">
        <f t="shared" si="69"/>
        <v/>
      </c>
      <c r="CA28" s="104" t="str">
        <f t="shared" si="70"/>
        <v/>
      </c>
      <c r="CB28" s="105" t="str">
        <f t="shared" si="16"/>
        <v/>
      </c>
      <c r="CC28" s="106" t="str">
        <f t="shared" si="71"/>
        <v/>
      </c>
      <c r="CD28" s="87" t="str">
        <f t="shared" si="72"/>
        <v/>
      </c>
      <c r="CE28" s="23" t="str">
        <f t="shared" si="17"/>
        <v/>
      </c>
      <c r="CF28" s="24" t="str">
        <f t="shared" si="18"/>
        <v/>
      </c>
      <c r="CG28" s="88" t="str">
        <f t="shared" si="73"/>
        <v/>
      </c>
      <c r="CH28" s="22"/>
      <c r="CI28" s="80">
        <v>29</v>
      </c>
      <c r="CJ28" s="104" t="e">
        <f t="shared" si="74"/>
        <v>#N/A</v>
      </c>
      <c r="CK28" s="104" t="e">
        <f t="shared" si="75"/>
        <v>#N/A</v>
      </c>
      <c r="CL28" s="104" t="e">
        <f t="shared" si="76"/>
        <v>#N/A</v>
      </c>
      <c r="CM28" s="104" t="e">
        <f t="shared" si="77"/>
        <v>#N/A</v>
      </c>
      <c r="CN28" s="114" t="e">
        <f t="shared" si="78"/>
        <v>#N/A</v>
      </c>
      <c r="CO28" s="104" t="e">
        <f t="shared" si="79"/>
        <v>#N/A</v>
      </c>
      <c r="CP28" s="114" t="e">
        <f t="shared" si="80"/>
        <v>#N/A</v>
      </c>
    </row>
    <row r="29" spans="1:94" ht="15" customHeight="1" thickBot="1">
      <c r="A29" s="6">
        <v>30</v>
      </c>
      <c r="B29" s="37" t="str">
        <f t="shared" si="0"/>
        <v/>
      </c>
      <c r="C29" s="38" t="str">
        <f t="shared" si="19"/>
        <v/>
      </c>
      <c r="D29" s="119" t="str">
        <f t="shared" si="20"/>
        <v/>
      </c>
      <c r="E29" s="237" t="str">
        <f t="shared" si="21"/>
        <v/>
      </c>
      <c r="F29" s="40" t="str">
        <f t="shared" si="22"/>
        <v/>
      </c>
      <c r="G29" s="51" t="str">
        <f t="shared" si="23"/>
        <v/>
      </c>
      <c r="H29" s="38" t="str">
        <f t="shared" si="24"/>
        <v/>
      </c>
      <c r="I29" s="52" t="str">
        <f t="shared" si="25"/>
        <v/>
      </c>
      <c r="J29" s="44" t="str">
        <f t="shared" si="26"/>
        <v/>
      </c>
      <c r="K29" s="144">
        <v>30</v>
      </c>
      <c r="L29" s="41" t="str">
        <f t="shared" si="1"/>
        <v/>
      </c>
      <c r="M29" s="38" t="str">
        <f t="shared" si="2"/>
        <v/>
      </c>
      <c r="N29" s="39" t="str">
        <f t="shared" si="27"/>
        <v/>
      </c>
      <c r="O29" s="40" t="str">
        <f t="shared" si="28"/>
        <v/>
      </c>
      <c r="P29" s="51" t="str">
        <f t="shared" si="29"/>
        <v/>
      </c>
      <c r="Q29" s="38" t="str">
        <f t="shared" si="30"/>
        <v/>
      </c>
      <c r="R29" s="52" t="str">
        <f t="shared" si="31"/>
        <v/>
      </c>
      <c r="S29" s="44" t="str">
        <f t="shared" si="32"/>
        <v/>
      </c>
      <c r="T29" s="144">
        <v>30</v>
      </c>
      <c r="U29" s="41" t="str">
        <f t="shared" si="3"/>
        <v/>
      </c>
      <c r="V29" s="38" t="str">
        <f t="shared" si="4"/>
        <v/>
      </c>
      <c r="W29" s="39" t="str">
        <f t="shared" si="33"/>
        <v/>
      </c>
      <c r="X29" s="40" t="str">
        <f t="shared" si="34"/>
        <v/>
      </c>
      <c r="Y29" s="51" t="str">
        <f t="shared" si="35"/>
        <v/>
      </c>
      <c r="Z29" s="38" t="str">
        <f t="shared" si="36"/>
        <v/>
      </c>
      <c r="AA29" s="52" t="str">
        <f t="shared" si="37"/>
        <v/>
      </c>
      <c r="AB29" s="44" t="str">
        <f t="shared" si="38"/>
        <v/>
      </c>
      <c r="AC29" s="144">
        <v>30</v>
      </c>
      <c r="AD29" s="41" t="str">
        <f t="shared" si="5"/>
        <v/>
      </c>
      <c r="AE29" s="38" t="str">
        <f t="shared" si="6"/>
        <v/>
      </c>
      <c r="AF29" s="39" t="str">
        <f t="shared" si="39"/>
        <v/>
      </c>
      <c r="AG29" s="40" t="str">
        <f t="shared" si="40"/>
        <v/>
      </c>
      <c r="AH29" s="51" t="str">
        <f t="shared" si="41"/>
        <v/>
      </c>
      <c r="AI29" s="38" t="str">
        <f t="shared" si="42"/>
        <v/>
      </c>
      <c r="AJ29" s="52" t="str">
        <f t="shared" si="43"/>
        <v/>
      </c>
      <c r="AK29" s="44" t="str">
        <f t="shared" si="44"/>
        <v/>
      </c>
      <c r="AL29" s="144">
        <v>30</v>
      </c>
      <c r="AM29" s="41" t="str">
        <f t="shared" si="7"/>
        <v/>
      </c>
      <c r="AN29" s="38" t="str">
        <f t="shared" si="8"/>
        <v/>
      </c>
      <c r="AO29" s="39" t="str">
        <f t="shared" si="45"/>
        <v/>
      </c>
      <c r="AP29" s="40" t="str">
        <f t="shared" si="46"/>
        <v/>
      </c>
      <c r="AQ29" s="51" t="str">
        <f t="shared" si="47"/>
        <v/>
      </c>
      <c r="AR29" s="38" t="str">
        <f t="shared" si="48"/>
        <v/>
      </c>
      <c r="AS29" s="52" t="str">
        <f t="shared" si="49"/>
        <v/>
      </c>
      <c r="AT29" s="44" t="str">
        <f t="shared" si="50"/>
        <v/>
      </c>
      <c r="AU29" s="144">
        <v>30</v>
      </c>
      <c r="AV29" s="41" t="str">
        <f t="shared" si="9"/>
        <v/>
      </c>
      <c r="AW29" s="38" t="str">
        <f t="shared" si="10"/>
        <v/>
      </c>
      <c r="AX29" s="39" t="str">
        <f t="shared" si="51"/>
        <v/>
      </c>
      <c r="AY29" s="40" t="str">
        <f t="shared" si="52"/>
        <v/>
      </c>
      <c r="AZ29" s="51" t="str">
        <f t="shared" si="53"/>
        <v/>
      </c>
      <c r="BA29" s="38" t="str">
        <f t="shared" si="54"/>
        <v/>
      </c>
      <c r="BB29" s="52" t="str">
        <f t="shared" si="55"/>
        <v/>
      </c>
      <c r="BC29" s="44" t="str">
        <f t="shared" si="56"/>
        <v/>
      </c>
      <c r="BD29" s="144">
        <v>30</v>
      </c>
      <c r="BE29" s="41" t="str">
        <f t="shared" si="11"/>
        <v/>
      </c>
      <c r="BF29" s="38" t="str">
        <f t="shared" si="12"/>
        <v/>
      </c>
      <c r="BG29" s="39" t="str">
        <f t="shared" si="57"/>
        <v/>
      </c>
      <c r="BH29" s="40" t="str">
        <f t="shared" si="58"/>
        <v/>
      </c>
      <c r="BI29" s="51" t="str">
        <f t="shared" si="59"/>
        <v/>
      </c>
      <c r="BJ29" s="38" t="str">
        <f t="shared" si="60"/>
        <v/>
      </c>
      <c r="BK29" s="52" t="str">
        <f t="shared" si="61"/>
        <v/>
      </c>
      <c r="BL29" s="44" t="str">
        <f t="shared" si="62"/>
        <v/>
      </c>
      <c r="BM29" s="144">
        <v>30</v>
      </c>
      <c r="BN29" s="41" t="str">
        <f t="shared" si="13"/>
        <v/>
      </c>
      <c r="BO29" s="38" t="str">
        <f t="shared" si="14"/>
        <v/>
      </c>
      <c r="BP29" s="39" t="str">
        <f t="shared" si="63"/>
        <v/>
      </c>
      <c r="BQ29" s="40" t="str">
        <f t="shared" si="64"/>
        <v/>
      </c>
      <c r="BR29" s="51" t="str">
        <f t="shared" si="65"/>
        <v/>
      </c>
      <c r="BS29" s="38" t="str">
        <f t="shared" si="66"/>
        <v/>
      </c>
      <c r="BT29" s="52" t="str">
        <f t="shared" si="67"/>
        <v/>
      </c>
      <c r="BU29" s="44" t="str">
        <f t="shared" si="68"/>
        <v/>
      </c>
      <c r="BV29" s="6">
        <v>30</v>
      </c>
      <c r="BX29" s="81">
        <v>30</v>
      </c>
      <c r="BY29" s="107" t="str">
        <f t="shared" si="15"/>
        <v/>
      </c>
      <c r="BZ29" s="255" t="str">
        <f t="shared" si="69"/>
        <v/>
      </c>
      <c r="CA29" s="107" t="str">
        <f t="shared" si="70"/>
        <v/>
      </c>
      <c r="CB29" s="108" t="str">
        <f t="shared" si="16"/>
        <v/>
      </c>
      <c r="CC29" s="109" t="str">
        <f t="shared" si="71"/>
        <v/>
      </c>
      <c r="CD29" s="89" t="str">
        <f t="shared" si="72"/>
        <v/>
      </c>
      <c r="CE29" s="90" t="str">
        <f t="shared" si="17"/>
        <v/>
      </c>
      <c r="CF29" s="91" t="str">
        <f t="shared" si="18"/>
        <v/>
      </c>
      <c r="CG29" s="92" t="str">
        <f t="shared" si="73"/>
        <v/>
      </c>
      <c r="CH29" s="22"/>
      <c r="CI29" s="81">
        <v>30</v>
      </c>
      <c r="CJ29" s="107" t="e">
        <f t="shared" si="74"/>
        <v>#N/A</v>
      </c>
      <c r="CK29" s="107" t="e">
        <f t="shared" si="75"/>
        <v>#N/A</v>
      </c>
      <c r="CL29" s="107" t="e">
        <f t="shared" si="76"/>
        <v>#N/A</v>
      </c>
      <c r="CM29" s="107" t="e">
        <f t="shared" si="77"/>
        <v>#N/A</v>
      </c>
      <c r="CN29" s="115" t="e">
        <f t="shared" si="78"/>
        <v>#N/A</v>
      </c>
      <c r="CO29" s="107" t="e">
        <f t="shared" si="79"/>
        <v>#N/A</v>
      </c>
      <c r="CP29" s="115" t="e">
        <f t="shared" si="80"/>
        <v>#N/A</v>
      </c>
    </row>
    <row r="30" spans="1:94" ht="15" customHeight="1">
      <c r="A30" s="4">
        <v>31</v>
      </c>
      <c r="B30" s="30" t="str">
        <f t="shared" si="0"/>
        <v/>
      </c>
      <c r="C30" s="27" t="str">
        <f t="shared" si="19"/>
        <v/>
      </c>
      <c r="D30" s="118" t="str">
        <f t="shared" si="20"/>
        <v/>
      </c>
      <c r="E30" s="28" t="str">
        <f>IF($B$5&gt;$A30,"",ROUND(F30/(1/(0.0493263*(C30^-1.206227)+8676.3*(C30^-3.26218)/(10^(5.9582-2.055953*LOG(C30))))),2))</f>
        <v/>
      </c>
      <c r="F30" s="29" t="str">
        <f t="shared" si="22"/>
        <v/>
      </c>
      <c r="G30" s="49" t="str">
        <f t="shared" si="23"/>
        <v/>
      </c>
      <c r="H30" s="27" t="str">
        <f t="shared" si="24"/>
        <v/>
      </c>
      <c r="I30" s="50" t="str">
        <f t="shared" si="25"/>
        <v/>
      </c>
      <c r="J30" s="43" t="str">
        <f t="shared" si="26"/>
        <v/>
      </c>
      <c r="K30" s="144">
        <v>31</v>
      </c>
      <c r="L30" s="31" t="str">
        <f t="shared" si="1"/>
        <v/>
      </c>
      <c r="M30" s="27" t="str">
        <f t="shared" si="2"/>
        <v/>
      </c>
      <c r="N30" s="28" t="str">
        <f t="shared" si="27"/>
        <v/>
      </c>
      <c r="O30" s="29" t="str">
        <f t="shared" si="28"/>
        <v/>
      </c>
      <c r="P30" s="49" t="str">
        <f t="shared" si="29"/>
        <v/>
      </c>
      <c r="Q30" s="27" t="str">
        <f t="shared" si="30"/>
        <v/>
      </c>
      <c r="R30" s="50" t="str">
        <f t="shared" si="31"/>
        <v/>
      </c>
      <c r="S30" s="43" t="str">
        <f t="shared" si="32"/>
        <v/>
      </c>
      <c r="T30" s="144">
        <v>31</v>
      </c>
      <c r="U30" s="31" t="str">
        <f t="shared" si="3"/>
        <v/>
      </c>
      <c r="V30" s="27" t="str">
        <f t="shared" si="4"/>
        <v/>
      </c>
      <c r="W30" s="28" t="str">
        <f t="shared" si="33"/>
        <v/>
      </c>
      <c r="X30" s="29" t="str">
        <f t="shared" si="34"/>
        <v/>
      </c>
      <c r="Y30" s="49" t="str">
        <f t="shared" si="35"/>
        <v/>
      </c>
      <c r="Z30" s="27" t="str">
        <f t="shared" si="36"/>
        <v/>
      </c>
      <c r="AA30" s="50" t="str">
        <f t="shared" si="37"/>
        <v/>
      </c>
      <c r="AB30" s="43" t="str">
        <f t="shared" si="38"/>
        <v/>
      </c>
      <c r="AC30" s="144">
        <v>31</v>
      </c>
      <c r="AD30" s="31" t="str">
        <f t="shared" si="5"/>
        <v/>
      </c>
      <c r="AE30" s="27" t="str">
        <f t="shared" si="6"/>
        <v/>
      </c>
      <c r="AF30" s="28" t="str">
        <f t="shared" si="39"/>
        <v/>
      </c>
      <c r="AG30" s="29" t="str">
        <f t="shared" si="40"/>
        <v/>
      </c>
      <c r="AH30" s="49" t="str">
        <f t="shared" si="41"/>
        <v/>
      </c>
      <c r="AI30" s="27" t="str">
        <f t="shared" si="42"/>
        <v/>
      </c>
      <c r="AJ30" s="50" t="str">
        <f t="shared" si="43"/>
        <v/>
      </c>
      <c r="AK30" s="43" t="str">
        <f t="shared" si="44"/>
        <v/>
      </c>
      <c r="AL30" s="144">
        <v>31</v>
      </c>
      <c r="AM30" s="31" t="str">
        <f t="shared" si="7"/>
        <v/>
      </c>
      <c r="AN30" s="27" t="str">
        <f t="shared" si="8"/>
        <v/>
      </c>
      <c r="AO30" s="28" t="str">
        <f t="shared" si="45"/>
        <v/>
      </c>
      <c r="AP30" s="29" t="str">
        <f t="shared" si="46"/>
        <v/>
      </c>
      <c r="AQ30" s="49" t="str">
        <f t="shared" si="47"/>
        <v/>
      </c>
      <c r="AR30" s="27" t="str">
        <f t="shared" si="48"/>
        <v/>
      </c>
      <c r="AS30" s="50" t="str">
        <f t="shared" si="49"/>
        <v/>
      </c>
      <c r="AT30" s="43" t="str">
        <f t="shared" si="50"/>
        <v/>
      </c>
      <c r="AU30" s="144">
        <v>31</v>
      </c>
      <c r="AV30" s="31" t="str">
        <f t="shared" si="9"/>
        <v/>
      </c>
      <c r="AW30" s="27" t="str">
        <f t="shared" si="10"/>
        <v/>
      </c>
      <c r="AX30" s="28" t="str">
        <f t="shared" si="51"/>
        <v/>
      </c>
      <c r="AY30" s="29" t="str">
        <f t="shared" si="52"/>
        <v/>
      </c>
      <c r="AZ30" s="49" t="str">
        <f t="shared" si="53"/>
        <v/>
      </c>
      <c r="BA30" s="27" t="str">
        <f t="shared" si="54"/>
        <v/>
      </c>
      <c r="BB30" s="50" t="str">
        <f t="shared" si="55"/>
        <v/>
      </c>
      <c r="BC30" s="43" t="str">
        <f t="shared" si="56"/>
        <v/>
      </c>
      <c r="BD30" s="144">
        <v>31</v>
      </c>
      <c r="BE30" s="31" t="str">
        <f t="shared" si="11"/>
        <v/>
      </c>
      <c r="BF30" s="27" t="str">
        <f t="shared" si="12"/>
        <v/>
      </c>
      <c r="BG30" s="28" t="str">
        <f t="shared" si="57"/>
        <v/>
      </c>
      <c r="BH30" s="29" t="str">
        <f t="shared" si="58"/>
        <v/>
      </c>
      <c r="BI30" s="49" t="str">
        <f t="shared" si="59"/>
        <v/>
      </c>
      <c r="BJ30" s="27" t="str">
        <f t="shared" si="60"/>
        <v/>
      </c>
      <c r="BK30" s="50" t="str">
        <f t="shared" si="61"/>
        <v/>
      </c>
      <c r="BL30" s="43" t="str">
        <f t="shared" si="62"/>
        <v/>
      </c>
      <c r="BM30" s="144">
        <v>31</v>
      </c>
      <c r="BN30" s="31" t="str">
        <f t="shared" si="13"/>
        <v/>
      </c>
      <c r="BO30" s="27" t="str">
        <f t="shared" si="14"/>
        <v/>
      </c>
      <c r="BP30" s="28" t="str">
        <f t="shared" si="63"/>
        <v/>
      </c>
      <c r="BQ30" s="29" t="str">
        <f t="shared" si="64"/>
        <v/>
      </c>
      <c r="BR30" s="49" t="str">
        <f t="shared" si="65"/>
        <v/>
      </c>
      <c r="BS30" s="27" t="str">
        <f t="shared" si="66"/>
        <v/>
      </c>
      <c r="BT30" s="50" t="str">
        <f t="shared" si="67"/>
        <v/>
      </c>
      <c r="BU30" s="43" t="str">
        <f t="shared" si="68"/>
        <v/>
      </c>
      <c r="BV30" s="4">
        <v>31</v>
      </c>
      <c r="BX30" s="79">
        <v>31</v>
      </c>
      <c r="BY30" s="101" t="str">
        <f t="shared" si="15"/>
        <v/>
      </c>
      <c r="BZ30" s="256" t="str">
        <f t="shared" si="69"/>
        <v/>
      </c>
      <c r="CA30" s="101" t="str">
        <f t="shared" si="70"/>
        <v/>
      </c>
      <c r="CB30" s="102" t="str">
        <f t="shared" si="16"/>
        <v/>
      </c>
      <c r="CC30" s="103" t="str">
        <f t="shared" si="71"/>
        <v/>
      </c>
      <c r="CD30" s="93" t="str">
        <f t="shared" si="72"/>
        <v/>
      </c>
      <c r="CE30" s="94" t="str">
        <f t="shared" si="17"/>
        <v/>
      </c>
      <c r="CF30" s="95" t="str">
        <f t="shared" si="18"/>
        <v/>
      </c>
      <c r="CG30" s="96" t="str">
        <f t="shared" si="73"/>
        <v/>
      </c>
      <c r="CH30" s="22"/>
      <c r="CI30" s="79">
        <v>31</v>
      </c>
      <c r="CJ30" s="101" t="e">
        <f t="shared" si="74"/>
        <v>#N/A</v>
      </c>
      <c r="CK30" s="101" t="e">
        <f t="shared" si="75"/>
        <v>#N/A</v>
      </c>
      <c r="CL30" s="101" t="e">
        <f t="shared" si="76"/>
        <v>#N/A</v>
      </c>
      <c r="CM30" s="101" t="e">
        <f t="shared" si="77"/>
        <v>#N/A</v>
      </c>
      <c r="CN30" s="113" t="e">
        <f t="shared" si="78"/>
        <v>#N/A</v>
      </c>
      <c r="CO30" s="101" t="e">
        <f t="shared" si="79"/>
        <v>#N/A</v>
      </c>
      <c r="CP30" s="113" t="e">
        <f t="shared" si="80"/>
        <v>#N/A</v>
      </c>
    </row>
    <row r="31" spans="1:94" ht="15" customHeight="1">
      <c r="A31" s="5">
        <v>32</v>
      </c>
      <c r="B31" s="34" t="str">
        <f t="shared" si="0"/>
        <v/>
      </c>
      <c r="C31" s="32" t="str">
        <f t="shared" si="19"/>
        <v/>
      </c>
      <c r="D31" s="120" t="str">
        <f t="shared" si="20"/>
        <v/>
      </c>
      <c r="E31" s="28" t="str">
        <f t="shared" si="21"/>
        <v/>
      </c>
      <c r="F31" s="35" t="str">
        <f t="shared" si="22"/>
        <v/>
      </c>
      <c r="G31" s="53" t="str">
        <f t="shared" si="23"/>
        <v/>
      </c>
      <c r="H31" s="32" t="str">
        <f t="shared" si="24"/>
        <v/>
      </c>
      <c r="I31" s="54" t="str">
        <f t="shared" si="25"/>
        <v/>
      </c>
      <c r="J31" s="45" t="str">
        <f t="shared" si="26"/>
        <v/>
      </c>
      <c r="K31" s="144">
        <v>32</v>
      </c>
      <c r="L31" s="36" t="str">
        <f t="shared" si="1"/>
        <v/>
      </c>
      <c r="M31" s="32" t="str">
        <f t="shared" si="2"/>
        <v/>
      </c>
      <c r="N31" s="33" t="str">
        <f t="shared" si="27"/>
        <v/>
      </c>
      <c r="O31" s="35" t="str">
        <f t="shared" si="28"/>
        <v/>
      </c>
      <c r="P31" s="53" t="str">
        <f t="shared" si="29"/>
        <v/>
      </c>
      <c r="Q31" s="32" t="str">
        <f t="shared" si="30"/>
        <v/>
      </c>
      <c r="R31" s="54" t="str">
        <f t="shared" si="31"/>
        <v/>
      </c>
      <c r="S31" s="45" t="str">
        <f t="shared" si="32"/>
        <v/>
      </c>
      <c r="T31" s="144">
        <v>32</v>
      </c>
      <c r="U31" s="36" t="str">
        <f t="shared" si="3"/>
        <v/>
      </c>
      <c r="V31" s="32" t="str">
        <f t="shared" si="4"/>
        <v/>
      </c>
      <c r="W31" s="33" t="str">
        <f t="shared" si="33"/>
        <v/>
      </c>
      <c r="X31" s="35" t="str">
        <f t="shared" si="34"/>
        <v/>
      </c>
      <c r="Y31" s="53" t="str">
        <f t="shared" si="35"/>
        <v/>
      </c>
      <c r="Z31" s="32" t="str">
        <f t="shared" si="36"/>
        <v/>
      </c>
      <c r="AA31" s="54" t="str">
        <f t="shared" si="37"/>
        <v/>
      </c>
      <c r="AB31" s="45" t="str">
        <f t="shared" si="38"/>
        <v/>
      </c>
      <c r="AC31" s="144">
        <v>32</v>
      </c>
      <c r="AD31" s="36" t="str">
        <f t="shared" si="5"/>
        <v/>
      </c>
      <c r="AE31" s="32" t="str">
        <f t="shared" si="6"/>
        <v/>
      </c>
      <c r="AF31" s="33" t="str">
        <f t="shared" si="39"/>
        <v/>
      </c>
      <c r="AG31" s="35" t="str">
        <f t="shared" si="40"/>
        <v/>
      </c>
      <c r="AH31" s="53" t="str">
        <f t="shared" si="41"/>
        <v/>
      </c>
      <c r="AI31" s="32" t="str">
        <f t="shared" si="42"/>
        <v/>
      </c>
      <c r="AJ31" s="54" t="str">
        <f t="shared" si="43"/>
        <v/>
      </c>
      <c r="AK31" s="45" t="str">
        <f t="shared" si="44"/>
        <v/>
      </c>
      <c r="AL31" s="144">
        <v>32</v>
      </c>
      <c r="AM31" s="36" t="str">
        <f t="shared" si="7"/>
        <v/>
      </c>
      <c r="AN31" s="32" t="str">
        <f t="shared" si="8"/>
        <v/>
      </c>
      <c r="AO31" s="33" t="str">
        <f t="shared" si="45"/>
        <v/>
      </c>
      <c r="AP31" s="35" t="str">
        <f t="shared" si="46"/>
        <v/>
      </c>
      <c r="AQ31" s="53" t="str">
        <f t="shared" si="47"/>
        <v/>
      </c>
      <c r="AR31" s="32" t="str">
        <f t="shared" si="48"/>
        <v/>
      </c>
      <c r="AS31" s="54" t="str">
        <f t="shared" si="49"/>
        <v/>
      </c>
      <c r="AT31" s="45" t="str">
        <f t="shared" si="50"/>
        <v/>
      </c>
      <c r="AU31" s="144">
        <v>32</v>
      </c>
      <c r="AV31" s="36" t="str">
        <f t="shared" si="9"/>
        <v/>
      </c>
      <c r="AW31" s="32" t="str">
        <f t="shared" si="10"/>
        <v/>
      </c>
      <c r="AX31" s="33" t="str">
        <f t="shared" si="51"/>
        <v/>
      </c>
      <c r="AY31" s="35" t="str">
        <f t="shared" si="52"/>
        <v/>
      </c>
      <c r="AZ31" s="53" t="str">
        <f t="shared" si="53"/>
        <v/>
      </c>
      <c r="BA31" s="32" t="str">
        <f t="shared" si="54"/>
        <v/>
      </c>
      <c r="BB31" s="54" t="str">
        <f t="shared" si="55"/>
        <v/>
      </c>
      <c r="BC31" s="45" t="str">
        <f t="shared" si="56"/>
        <v/>
      </c>
      <c r="BD31" s="144">
        <v>32</v>
      </c>
      <c r="BE31" s="36" t="str">
        <f t="shared" si="11"/>
        <v/>
      </c>
      <c r="BF31" s="32" t="str">
        <f t="shared" si="12"/>
        <v/>
      </c>
      <c r="BG31" s="33" t="str">
        <f t="shared" si="57"/>
        <v/>
      </c>
      <c r="BH31" s="35" t="str">
        <f t="shared" si="58"/>
        <v/>
      </c>
      <c r="BI31" s="53" t="str">
        <f t="shared" si="59"/>
        <v/>
      </c>
      <c r="BJ31" s="32" t="str">
        <f t="shared" si="60"/>
        <v/>
      </c>
      <c r="BK31" s="54" t="str">
        <f t="shared" si="61"/>
        <v/>
      </c>
      <c r="BL31" s="45" t="str">
        <f t="shared" si="62"/>
        <v/>
      </c>
      <c r="BM31" s="144">
        <v>32</v>
      </c>
      <c r="BN31" s="36" t="str">
        <f t="shared" si="13"/>
        <v/>
      </c>
      <c r="BO31" s="32" t="str">
        <f t="shared" si="14"/>
        <v/>
      </c>
      <c r="BP31" s="33" t="str">
        <f t="shared" si="63"/>
        <v/>
      </c>
      <c r="BQ31" s="35" t="str">
        <f t="shared" si="64"/>
        <v/>
      </c>
      <c r="BR31" s="53" t="str">
        <f t="shared" si="65"/>
        <v/>
      </c>
      <c r="BS31" s="32" t="str">
        <f t="shared" si="66"/>
        <v/>
      </c>
      <c r="BT31" s="54" t="str">
        <f t="shared" si="67"/>
        <v/>
      </c>
      <c r="BU31" s="45" t="str">
        <f t="shared" si="68"/>
        <v/>
      </c>
      <c r="BV31" s="5">
        <v>32</v>
      </c>
      <c r="BX31" s="80">
        <v>32</v>
      </c>
      <c r="BY31" s="104" t="str">
        <f t="shared" si="15"/>
        <v/>
      </c>
      <c r="BZ31" s="254" t="str">
        <f t="shared" si="69"/>
        <v/>
      </c>
      <c r="CA31" s="104" t="str">
        <f t="shared" si="70"/>
        <v/>
      </c>
      <c r="CB31" s="105" t="str">
        <f t="shared" si="16"/>
        <v/>
      </c>
      <c r="CC31" s="106" t="str">
        <f t="shared" si="71"/>
        <v/>
      </c>
      <c r="CD31" s="87" t="str">
        <f t="shared" si="72"/>
        <v/>
      </c>
      <c r="CE31" s="23" t="str">
        <f t="shared" si="17"/>
        <v/>
      </c>
      <c r="CF31" s="24" t="str">
        <f t="shared" si="18"/>
        <v/>
      </c>
      <c r="CG31" s="88" t="str">
        <f t="shared" si="73"/>
        <v/>
      </c>
      <c r="CH31" s="22"/>
      <c r="CI31" s="80">
        <v>32</v>
      </c>
      <c r="CJ31" s="104" t="e">
        <f t="shared" si="74"/>
        <v>#N/A</v>
      </c>
      <c r="CK31" s="104" t="e">
        <f t="shared" si="75"/>
        <v>#N/A</v>
      </c>
      <c r="CL31" s="104" t="e">
        <f t="shared" si="76"/>
        <v>#N/A</v>
      </c>
      <c r="CM31" s="104" t="e">
        <f t="shared" si="77"/>
        <v>#N/A</v>
      </c>
      <c r="CN31" s="114" t="e">
        <f t="shared" si="78"/>
        <v>#N/A</v>
      </c>
      <c r="CO31" s="104" t="e">
        <f t="shared" si="79"/>
        <v>#N/A</v>
      </c>
      <c r="CP31" s="114" t="e">
        <f t="shared" si="80"/>
        <v>#N/A</v>
      </c>
    </row>
    <row r="32" spans="1:94" ht="15" customHeight="1">
      <c r="A32" s="5">
        <v>33</v>
      </c>
      <c r="B32" s="34" t="str">
        <f t="shared" si="0"/>
        <v/>
      </c>
      <c r="C32" s="32" t="str">
        <f t="shared" si="19"/>
        <v/>
      </c>
      <c r="D32" s="120" t="str">
        <f t="shared" si="20"/>
        <v/>
      </c>
      <c r="E32" s="28" t="str">
        <f t="shared" si="21"/>
        <v/>
      </c>
      <c r="F32" s="35" t="str">
        <f t="shared" si="22"/>
        <v/>
      </c>
      <c r="G32" s="53" t="str">
        <f t="shared" si="23"/>
        <v/>
      </c>
      <c r="H32" s="32" t="str">
        <f t="shared" si="24"/>
        <v/>
      </c>
      <c r="I32" s="54" t="str">
        <f t="shared" si="25"/>
        <v/>
      </c>
      <c r="J32" s="45" t="str">
        <f t="shared" si="26"/>
        <v/>
      </c>
      <c r="K32" s="144">
        <v>33</v>
      </c>
      <c r="L32" s="36" t="str">
        <f t="shared" si="1"/>
        <v/>
      </c>
      <c r="M32" s="32" t="str">
        <f t="shared" si="2"/>
        <v/>
      </c>
      <c r="N32" s="33" t="str">
        <f t="shared" si="27"/>
        <v/>
      </c>
      <c r="O32" s="35" t="str">
        <f t="shared" si="28"/>
        <v/>
      </c>
      <c r="P32" s="53" t="str">
        <f t="shared" si="29"/>
        <v/>
      </c>
      <c r="Q32" s="32" t="str">
        <f t="shared" si="30"/>
        <v/>
      </c>
      <c r="R32" s="54" t="str">
        <f t="shared" si="31"/>
        <v/>
      </c>
      <c r="S32" s="45" t="str">
        <f t="shared" si="32"/>
        <v/>
      </c>
      <c r="T32" s="144">
        <v>33</v>
      </c>
      <c r="U32" s="36" t="str">
        <f t="shared" si="3"/>
        <v/>
      </c>
      <c r="V32" s="32" t="str">
        <f t="shared" si="4"/>
        <v/>
      </c>
      <c r="W32" s="33" t="str">
        <f t="shared" si="33"/>
        <v/>
      </c>
      <c r="X32" s="35" t="str">
        <f t="shared" si="34"/>
        <v/>
      </c>
      <c r="Y32" s="53" t="str">
        <f t="shared" si="35"/>
        <v/>
      </c>
      <c r="Z32" s="32" t="str">
        <f t="shared" si="36"/>
        <v/>
      </c>
      <c r="AA32" s="54" t="str">
        <f t="shared" si="37"/>
        <v/>
      </c>
      <c r="AB32" s="45" t="str">
        <f t="shared" si="38"/>
        <v/>
      </c>
      <c r="AC32" s="144">
        <v>33</v>
      </c>
      <c r="AD32" s="36" t="str">
        <f t="shared" si="5"/>
        <v/>
      </c>
      <c r="AE32" s="32" t="str">
        <f t="shared" si="6"/>
        <v/>
      </c>
      <c r="AF32" s="33" t="str">
        <f t="shared" si="39"/>
        <v/>
      </c>
      <c r="AG32" s="35" t="str">
        <f t="shared" si="40"/>
        <v/>
      </c>
      <c r="AH32" s="53" t="str">
        <f t="shared" si="41"/>
        <v/>
      </c>
      <c r="AI32" s="32" t="str">
        <f t="shared" si="42"/>
        <v/>
      </c>
      <c r="AJ32" s="54" t="str">
        <f t="shared" si="43"/>
        <v/>
      </c>
      <c r="AK32" s="45" t="str">
        <f t="shared" si="44"/>
        <v/>
      </c>
      <c r="AL32" s="144">
        <v>33</v>
      </c>
      <c r="AM32" s="36" t="str">
        <f t="shared" si="7"/>
        <v/>
      </c>
      <c r="AN32" s="32" t="str">
        <f t="shared" si="8"/>
        <v/>
      </c>
      <c r="AO32" s="33" t="str">
        <f t="shared" si="45"/>
        <v/>
      </c>
      <c r="AP32" s="35" t="str">
        <f t="shared" si="46"/>
        <v/>
      </c>
      <c r="AQ32" s="53" t="str">
        <f t="shared" si="47"/>
        <v/>
      </c>
      <c r="AR32" s="32" t="str">
        <f t="shared" si="48"/>
        <v/>
      </c>
      <c r="AS32" s="54" t="str">
        <f t="shared" si="49"/>
        <v/>
      </c>
      <c r="AT32" s="45" t="str">
        <f t="shared" si="50"/>
        <v/>
      </c>
      <c r="AU32" s="144">
        <v>33</v>
      </c>
      <c r="AV32" s="36" t="str">
        <f t="shared" si="9"/>
        <v/>
      </c>
      <c r="AW32" s="32" t="str">
        <f t="shared" si="10"/>
        <v/>
      </c>
      <c r="AX32" s="33" t="str">
        <f t="shared" si="51"/>
        <v/>
      </c>
      <c r="AY32" s="35" t="str">
        <f t="shared" si="52"/>
        <v/>
      </c>
      <c r="AZ32" s="53" t="str">
        <f t="shared" si="53"/>
        <v/>
      </c>
      <c r="BA32" s="32" t="str">
        <f t="shared" si="54"/>
        <v/>
      </c>
      <c r="BB32" s="54" t="str">
        <f t="shared" si="55"/>
        <v/>
      </c>
      <c r="BC32" s="45" t="str">
        <f t="shared" si="56"/>
        <v/>
      </c>
      <c r="BD32" s="144">
        <v>33</v>
      </c>
      <c r="BE32" s="36" t="str">
        <f t="shared" si="11"/>
        <v/>
      </c>
      <c r="BF32" s="32" t="str">
        <f t="shared" si="12"/>
        <v/>
      </c>
      <c r="BG32" s="33" t="str">
        <f t="shared" si="57"/>
        <v/>
      </c>
      <c r="BH32" s="35" t="str">
        <f t="shared" si="58"/>
        <v/>
      </c>
      <c r="BI32" s="53" t="str">
        <f t="shared" si="59"/>
        <v/>
      </c>
      <c r="BJ32" s="32" t="str">
        <f t="shared" si="60"/>
        <v/>
      </c>
      <c r="BK32" s="54" t="str">
        <f t="shared" si="61"/>
        <v/>
      </c>
      <c r="BL32" s="45" t="str">
        <f t="shared" si="62"/>
        <v/>
      </c>
      <c r="BM32" s="144">
        <v>33</v>
      </c>
      <c r="BN32" s="36" t="str">
        <f t="shared" si="13"/>
        <v/>
      </c>
      <c r="BO32" s="32" t="str">
        <f t="shared" si="14"/>
        <v/>
      </c>
      <c r="BP32" s="33" t="str">
        <f t="shared" si="63"/>
        <v/>
      </c>
      <c r="BQ32" s="35" t="str">
        <f t="shared" si="64"/>
        <v/>
      </c>
      <c r="BR32" s="53" t="str">
        <f t="shared" si="65"/>
        <v/>
      </c>
      <c r="BS32" s="32" t="str">
        <f t="shared" si="66"/>
        <v/>
      </c>
      <c r="BT32" s="54" t="str">
        <f t="shared" si="67"/>
        <v/>
      </c>
      <c r="BU32" s="45" t="str">
        <f t="shared" si="68"/>
        <v/>
      </c>
      <c r="BV32" s="5">
        <v>33</v>
      </c>
      <c r="BX32" s="80">
        <v>33</v>
      </c>
      <c r="BY32" s="104" t="str">
        <f t="shared" si="15"/>
        <v/>
      </c>
      <c r="BZ32" s="254" t="str">
        <f t="shared" si="69"/>
        <v/>
      </c>
      <c r="CA32" s="104" t="str">
        <f t="shared" si="70"/>
        <v/>
      </c>
      <c r="CB32" s="105" t="str">
        <f t="shared" si="16"/>
        <v/>
      </c>
      <c r="CC32" s="106" t="str">
        <f t="shared" si="71"/>
        <v/>
      </c>
      <c r="CD32" s="87" t="str">
        <f t="shared" si="72"/>
        <v/>
      </c>
      <c r="CE32" s="23" t="str">
        <f t="shared" si="17"/>
        <v/>
      </c>
      <c r="CF32" s="24" t="str">
        <f t="shared" si="18"/>
        <v/>
      </c>
      <c r="CG32" s="88" t="str">
        <f t="shared" si="73"/>
        <v/>
      </c>
      <c r="CH32" s="22"/>
      <c r="CI32" s="80">
        <v>33</v>
      </c>
      <c r="CJ32" s="104" t="e">
        <f t="shared" si="74"/>
        <v>#N/A</v>
      </c>
      <c r="CK32" s="104" t="e">
        <f t="shared" si="75"/>
        <v>#N/A</v>
      </c>
      <c r="CL32" s="104" t="e">
        <f t="shared" si="76"/>
        <v>#N/A</v>
      </c>
      <c r="CM32" s="104" t="e">
        <f t="shared" si="77"/>
        <v>#N/A</v>
      </c>
      <c r="CN32" s="114" t="e">
        <f t="shared" si="78"/>
        <v>#N/A</v>
      </c>
      <c r="CO32" s="104" t="e">
        <f t="shared" si="79"/>
        <v>#N/A</v>
      </c>
      <c r="CP32" s="114" t="e">
        <f t="shared" si="80"/>
        <v>#N/A</v>
      </c>
    </row>
    <row r="33" spans="1:100" ht="15" customHeight="1">
      <c r="A33" s="5">
        <v>34</v>
      </c>
      <c r="B33" s="34" t="str">
        <f t="shared" si="0"/>
        <v/>
      </c>
      <c r="C33" s="32" t="str">
        <f t="shared" si="19"/>
        <v/>
      </c>
      <c r="D33" s="120" t="str">
        <f t="shared" si="20"/>
        <v/>
      </c>
      <c r="E33" s="28" t="str">
        <f t="shared" si="21"/>
        <v/>
      </c>
      <c r="F33" s="35" t="str">
        <f t="shared" si="22"/>
        <v/>
      </c>
      <c r="G33" s="53" t="str">
        <f t="shared" si="23"/>
        <v/>
      </c>
      <c r="H33" s="32" t="str">
        <f t="shared" si="24"/>
        <v/>
      </c>
      <c r="I33" s="54" t="str">
        <f t="shared" si="25"/>
        <v/>
      </c>
      <c r="J33" s="45" t="str">
        <f t="shared" si="26"/>
        <v/>
      </c>
      <c r="K33" s="144">
        <v>34</v>
      </c>
      <c r="L33" s="36" t="str">
        <f t="shared" si="1"/>
        <v/>
      </c>
      <c r="M33" s="32" t="str">
        <f t="shared" si="2"/>
        <v/>
      </c>
      <c r="N33" s="33" t="str">
        <f t="shared" si="27"/>
        <v/>
      </c>
      <c r="O33" s="35" t="str">
        <f t="shared" si="28"/>
        <v/>
      </c>
      <c r="P33" s="53" t="str">
        <f t="shared" si="29"/>
        <v/>
      </c>
      <c r="Q33" s="32" t="str">
        <f t="shared" si="30"/>
        <v/>
      </c>
      <c r="R33" s="54" t="str">
        <f t="shared" si="31"/>
        <v/>
      </c>
      <c r="S33" s="45" t="str">
        <f t="shared" si="32"/>
        <v/>
      </c>
      <c r="T33" s="144">
        <v>34</v>
      </c>
      <c r="U33" s="36" t="str">
        <f t="shared" si="3"/>
        <v/>
      </c>
      <c r="V33" s="32" t="str">
        <f t="shared" si="4"/>
        <v/>
      </c>
      <c r="W33" s="33" t="str">
        <f t="shared" si="33"/>
        <v/>
      </c>
      <c r="X33" s="35" t="str">
        <f t="shared" si="34"/>
        <v/>
      </c>
      <c r="Y33" s="53" t="str">
        <f t="shared" si="35"/>
        <v/>
      </c>
      <c r="Z33" s="32" t="str">
        <f t="shared" si="36"/>
        <v/>
      </c>
      <c r="AA33" s="54" t="str">
        <f t="shared" si="37"/>
        <v/>
      </c>
      <c r="AB33" s="45" t="str">
        <f t="shared" si="38"/>
        <v/>
      </c>
      <c r="AC33" s="144">
        <v>34</v>
      </c>
      <c r="AD33" s="36" t="str">
        <f t="shared" si="5"/>
        <v/>
      </c>
      <c r="AE33" s="32" t="str">
        <f t="shared" si="6"/>
        <v/>
      </c>
      <c r="AF33" s="33" t="str">
        <f t="shared" si="39"/>
        <v/>
      </c>
      <c r="AG33" s="35" t="str">
        <f t="shared" si="40"/>
        <v/>
      </c>
      <c r="AH33" s="53" t="str">
        <f t="shared" si="41"/>
        <v/>
      </c>
      <c r="AI33" s="32" t="str">
        <f t="shared" si="42"/>
        <v/>
      </c>
      <c r="AJ33" s="54" t="str">
        <f t="shared" si="43"/>
        <v/>
      </c>
      <c r="AK33" s="45" t="str">
        <f t="shared" si="44"/>
        <v/>
      </c>
      <c r="AL33" s="144">
        <v>34</v>
      </c>
      <c r="AM33" s="36" t="str">
        <f t="shared" si="7"/>
        <v/>
      </c>
      <c r="AN33" s="32" t="str">
        <f t="shared" si="8"/>
        <v/>
      </c>
      <c r="AO33" s="33" t="str">
        <f t="shared" si="45"/>
        <v/>
      </c>
      <c r="AP33" s="35" t="str">
        <f t="shared" si="46"/>
        <v/>
      </c>
      <c r="AQ33" s="53" t="str">
        <f t="shared" si="47"/>
        <v/>
      </c>
      <c r="AR33" s="32" t="str">
        <f t="shared" si="48"/>
        <v/>
      </c>
      <c r="AS33" s="54" t="str">
        <f t="shared" si="49"/>
        <v/>
      </c>
      <c r="AT33" s="45" t="str">
        <f t="shared" si="50"/>
        <v/>
      </c>
      <c r="AU33" s="144">
        <v>34</v>
      </c>
      <c r="AV33" s="36" t="str">
        <f t="shared" si="9"/>
        <v/>
      </c>
      <c r="AW33" s="32" t="str">
        <f t="shared" si="10"/>
        <v/>
      </c>
      <c r="AX33" s="33" t="str">
        <f t="shared" si="51"/>
        <v/>
      </c>
      <c r="AY33" s="35" t="str">
        <f t="shared" si="52"/>
        <v/>
      </c>
      <c r="AZ33" s="53" t="str">
        <f t="shared" si="53"/>
        <v/>
      </c>
      <c r="BA33" s="32" t="str">
        <f t="shared" si="54"/>
        <v/>
      </c>
      <c r="BB33" s="54" t="str">
        <f t="shared" si="55"/>
        <v/>
      </c>
      <c r="BC33" s="45" t="str">
        <f t="shared" si="56"/>
        <v/>
      </c>
      <c r="BD33" s="144">
        <v>34</v>
      </c>
      <c r="BE33" s="36" t="str">
        <f t="shared" si="11"/>
        <v/>
      </c>
      <c r="BF33" s="32" t="str">
        <f t="shared" si="12"/>
        <v/>
      </c>
      <c r="BG33" s="33" t="str">
        <f t="shared" si="57"/>
        <v/>
      </c>
      <c r="BH33" s="35" t="str">
        <f t="shared" si="58"/>
        <v/>
      </c>
      <c r="BI33" s="53" t="str">
        <f t="shared" si="59"/>
        <v/>
      </c>
      <c r="BJ33" s="32" t="str">
        <f t="shared" si="60"/>
        <v/>
      </c>
      <c r="BK33" s="54" t="str">
        <f t="shared" si="61"/>
        <v/>
      </c>
      <c r="BL33" s="45" t="str">
        <f t="shared" si="62"/>
        <v/>
      </c>
      <c r="BM33" s="144">
        <v>34</v>
      </c>
      <c r="BN33" s="36" t="str">
        <f t="shared" si="13"/>
        <v/>
      </c>
      <c r="BO33" s="32" t="str">
        <f t="shared" si="14"/>
        <v/>
      </c>
      <c r="BP33" s="33" t="str">
        <f t="shared" si="63"/>
        <v/>
      </c>
      <c r="BQ33" s="35" t="str">
        <f t="shared" si="64"/>
        <v/>
      </c>
      <c r="BR33" s="53" t="str">
        <f t="shared" si="65"/>
        <v/>
      </c>
      <c r="BS33" s="32" t="str">
        <f t="shared" si="66"/>
        <v/>
      </c>
      <c r="BT33" s="54" t="str">
        <f t="shared" si="67"/>
        <v/>
      </c>
      <c r="BU33" s="45" t="str">
        <f t="shared" si="68"/>
        <v/>
      </c>
      <c r="BV33" s="5">
        <v>34</v>
      </c>
      <c r="BX33" s="80">
        <v>34</v>
      </c>
      <c r="BY33" s="104" t="str">
        <f t="shared" si="15"/>
        <v/>
      </c>
      <c r="BZ33" s="254" t="str">
        <f t="shared" si="69"/>
        <v/>
      </c>
      <c r="CA33" s="104" t="str">
        <f t="shared" si="70"/>
        <v/>
      </c>
      <c r="CB33" s="105" t="str">
        <f t="shared" si="16"/>
        <v/>
      </c>
      <c r="CC33" s="106" t="str">
        <f t="shared" si="71"/>
        <v/>
      </c>
      <c r="CD33" s="87" t="str">
        <f t="shared" si="72"/>
        <v/>
      </c>
      <c r="CE33" s="23" t="str">
        <f t="shared" si="17"/>
        <v/>
      </c>
      <c r="CF33" s="24" t="str">
        <f t="shared" si="18"/>
        <v/>
      </c>
      <c r="CG33" s="88" t="str">
        <f t="shared" si="73"/>
        <v/>
      </c>
      <c r="CH33" s="22"/>
      <c r="CI33" s="80">
        <v>34</v>
      </c>
      <c r="CJ33" s="104" t="e">
        <f t="shared" si="74"/>
        <v>#N/A</v>
      </c>
      <c r="CK33" s="104" t="e">
        <f t="shared" si="75"/>
        <v>#N/A</v>
      </c>
      <c r="CL33" s="104" t="e">
        <f t="shared" si="76"/>
        <v>#N/A</v>
      </c>
      <c r="CM33" s="104" t="e">
        <f t="shared" si="77"/>
        <v>#N/A</v>
      </c>
      <c r="CN33" s="114" t="e">
        <f t="shared" si="78"/>
        <v>#N/A</v>
      </c>
      <c r="CO33" s="104" t="e">
        <f t="shared" si="79"/>
        <v>#N/A</v>
      </c>
      <c r="CP33" s="114" t="e">
        <f t="shared" si="80"/>
        <v>#N/A</v>
      </c>
    </row>
    <row r="34" spans="1:100" ht="15" customHeight="1">
      <c r="A34" s="5">
        <v>35</v>
      </c>
      <c r="B34" s="34" t="str">
        <f t="shared" si="0"/>
        <v/>
      </c>
      <c r="C34" s="32" t="str">
        <f t="shared" si="19"/>
        <v/>
      </c>
      <c r="D34" s="120" t="str">
        <f t="shared" si="20"/>
        <v/>
      </c>
      <c r="E34" s="28" t="str">
        <f t="shared" si="21"/>
        <v/>
      </c>
      <c r="F34" s="35" t="str">
        <f t="shared" si="22"/>
        <v/>
      </c>
      <c r="G34" s="53" t="str">
        <f t="shared" si="23"/>
        <v/>
      </c>
      <c r="H34" s="32" t="str">
        <f t="shared" si="24"/>
        <v/>
      </c>
      <c r="I34" s="54" t="str">
        <f t="shared" si="25"/>
        <v/>
      </c>
      <c r="J34" s="45" t="str">
        <f t="shared" si="26"/>
        <v/>
      </c>
      <c r="K34" s="144">
        <v>35</v>
      </c>
      <c r="L34" s="36" t="str">
        <f t="shared" si="1"/>
        <v/>
      </c>
      <c r="M34" s="32" t="str">
        <f t="shared" si="2"/>
        <v/>
      </c>
      <c r="N34" s="33" t="str">
        <f t="shared" si="27"/>
        <v/>
      </c>
      <c r="O34" s="35" t="str">
        <f t="shared" si="28"/>
        <v/>
      </c>
      <c r="P34" s="53" t="str">
        <f t="shared" si="29"/>
        <v/>
      </c>
      <c r="Q34" s="32" t="str">
        <f t="shared" si="30"/>
        <v/>
      </c>
      <c r="R34" s="54" t="str">
        <f t="shared" si="31"/>
        <v/>
      </c>
      <c r="S34" s="45" t="str">
        <f t="shared" si="32"/>
        <v/>
      </c>
      <c r="T34" s="144">
        <v>35</v>
      </c>
      <c r="U34" s="36" t="str">
        <f t="shared" si="3"/>
        <v/>
      </c>
      <c r="V34" s="32" t="str">
        <f t="shared" si="4"/>
        <v/>
      </c>
      <c r="W34" s="33" t="str">
        <f t="shared" si="33"/>
        <v/>
      </c>
      <c r="X34" s="35" t="str">
        <f t="shared" si="34"/>
        <v/>
      </c>
      <c r="Y34" s="53" t="str">
        <f t="shared" si="35"/>
        <v/>
      </c>
      <c r="Z34" s="32" t="str">
        <f t="shared" si="36"/>
        <v/>
      </c>
      <c r="AA34" s="54" t="str">
        <f t="shared" si="37"/>
        <v/>
      </c>
      <c r="AB34" s="45" t="str">
        <f t="shared" si="38"/>
        <v/>
      </c>
      <c r="AC34" s="144">
        <v>35</v>
      </c>
      <c r="AD34" s="36" t="str">
        <f t="shared" si="5"/>
        <v/>
      </c>
      <c r="AE34" s="32" t="str">
        <f t="shared" si="6"/>
        <v/>
      </c>
      <c r="AF34" s="33" t="str">
        <f t="shared" si="39"/>
        <v/>
      </c>
      <c r="AG34" s="35" t="str">
        <f t="shared" si="40"/>
        <v/>
      </c>
      <c r="AH34" s="53" t="str">
        <f t="shared" si="41"/>
        <v/>
      </c>
      <c r="AI34" s="32" t="str">
        <f t="shared" si="42"/>
        <v/>
      </c>
      <c r="AJ34" s="54" t="str">
        <f t="shared" si="43"/>
        <v/>
      </c>
      <c r="AK34" s="45" t="str">
        <f t="shared" si="44"/>
        <v/>
      </c>
      <c r="AL34" s="144">
        <v>35</v>
      </c>
      <c r="AM34" s="36" t="str">
        <f t="shared" si="7"/>
        <v/>
      </c>
      <c r="AN34" s="32" t="str">
        <f t="shared" si="8"/>
        <v/>
      </c>
      <c r="AO34" s="33" t="str">
        <f t="shared" si="45"/>
        <v/>
      </c>
      <c r="AP34" s="35" t="str">
        <f t="shared" si="46"/>
        <v/>
      </c>
      <c r="AQ34" s="53" t="str">
        <f t="shared" si="47"/>
        <v/>
      </c>
      <c r="AR34" s="32" t="str">
        <f t="shared" si="48"/>
        <v/>
      </c>
      <c r="AS34" s="54" t="str">
        <f t="shared" si="49"/>
        <v/>
      </c>
      <c r="AT34" s="45" t="str">
        <f t="shared" si="50"/>
        <v/>
      </c>
      <c r="AU34" s="144">
        <v>35</v>
      </c>
      <c r="AV34" s="36" t="str">
        <f t="shared" si="9"/>
        <v/>
      </c>
      <c r="AW34" s="32" t="str">
        <f t="shared" si="10"/>
        <v/>
      </c>
      <c r="AX34" s="33" t="str">
        <f t="shared" si="51"/>
        <v/>
      </c>
      <c r="AY34" s="35" t="str">
        <f t="shared" si="52"/>
        <v/>
      </c>
      <c r="AZ34" s="53" t="str">
        <f t="shared" si="53"/>
        <v/>
      </c>
      <c r="BA34" s="32" t="str">
        <f t="shared" si="54"/>
        <v/>
      </c>
      <c r="BB34" s="54" t="str">
        <f t="shared" si="55"/>
        <v/>
      </c>
      <c r="BC34" s="45" t="str">
        <f t="shared" si="56"/>
        <v/>
      </c>
      <c r="BD34" s="144">
        <v>35</v>
      </c>
      <c r="BE34" s="36" t="str">
        <f t="shared" si="11"/>
        <v/>
      </c>
      <c r="BF34" s="32" t="str">
        <f t="shared" si="12"/>
        <v/>
      </c>
      <c r="BG34" s="33" t="str">
        <f t="shared" si="57"/>
        <v/>
      </c>
      <c r="BH34" s="35" t="str">
        <f t="shared" si="58"/>
        <v/>
      </c>
      <c r="BI34" s="53" t="str">
        <f t="shared" si="59"/>
        <v/>
      </c>
      <c r="BJ34" s="32" t="str">
        <f t="shared" si="60"/>
        <v/>
      </c>
      <c r="BK34" s="54" t="str">
        <f t="shared" si="61"/>
        <v/>
      </c>
      <c r="BL34" s="45" t="str">
        <f t="shared" si="62"/>
        <v/>
      </c>
      <c r="BM34" s="144">
        <v>35</v>
      </c>
      <c r="BN34" s="36" t="str">
        <f t="shared" si="13"/>
        <v/>
      </c>
      <c r="BO34" s="32" t="str">
        <f t="shared" si="14"/>
        <v/>
      </c>
      <c r="BP34" s="33" t="str">
        <f t="shared" si="63"/>
        <v/>
      </c>
      <c r="BQ34" s="35" t="str">
        <f t="shared" si="64"/>
        <v/>
      </c>
      <c r="BR34" s="53" t="str">
        <f t="shared" si="65"/>
        <v/>
      </c>
      <c r="BS34" s="32" t="str">
        <f t="shared" si="66"/>
        <v/>
      </c>
      <c r="BT34" s="54" t="str">
        <f t="shared" si="67"/>
        <v/>
      </c>
      <c r="BU34" s="45" t="str">
        <f t="shared" si="68"/>
        <v/>
      </c>
      <c r="BV34" s="5">
        <v>35</v>
      </c>
      <c r="BX34" s="80">
        <v>35</v>
      </c>
      <c r="BY34" s="104" t="str">
        <f t="shared" si="15"/>
        <v/>
      </c>
      <c r="BZ34" s="254" t="str">
        <f t="shared" si="69"/>
        <v/>
      </c>
      <c r="CA34" s="104" t="str">
        <f t="shared" si="70"/>
        <v/>
      </c>
      <c r="CB34" s="105" t="str">
        <f t="shared" si="16"/>
        <v/>
      </c>
      <c r="CC34" s="106" t="str">
        <f t="shared" si="71"/>
        <v/>
      </c>
      <c r="CD34" s="87" t="str">
        <f t="shared" si="72"/>
        <v/>
      </c>
      <c r="CE34" s="23" t="str">
        <f>IF($B$5&gt;$A34,"",CB34/CD34)</f>
        <v/>
      </c>
      <c r="CF34" s="24" t="str">
        <f>IF($B$5&gt;$A34,"",200*(CE34/(PI()*BY34))^0.5)</f>
        <v/>
      </c>
      <c r="CG34" s="88" t="str">
        <f t="shared" si="73"/>
        <v/>
      </c>
      <c r="CH34" s="22"/>
      <c r="CI34" s="80">
        <v>35</v>
      </c>
      <c r="CJ34" s="104" t="e">
        <f t="shared" si="74"/>
        <v>#N/A</v>
      </c>
      <c r="CK34" s="104" t="e">
        <f t="shared" si="75"/>
        <v>#N/A</v>
      </c>
      <c r="CL34" s="104" t="e">
        <f t="shared" si="76"/>
        <v>#N/A</v>
      </c>
      <c r="CM34" s="104" t="e">
        <f t="shared" si="77"/>
        <v>#N/A</v>
      </c>
      <c r="CN34" s="114" t="e">
        <f t="shared" si="78"/>
        <v>#N/A</v>
      </c>
      <c r="CO34" s="104" t="e">
        <f t="shared" si="79"/>
        <v>#N/A</v>
      </c>
      <c r="CP34" s="114" t="e">
        <f t="shared" si="80"/>
        <v>#N/A</v>
      </c>
    </row>
    <row r="35" spans="1:100" ht="15" customHeight="1">
      <c r="A35" s="5">
        <v>36</v>
      </c>
      <c r="B35" s="34">
        <f t="shared" si="0"/>
        <v>1600</v>
      </c>
      <c r="C35" s="32">
        <f t="shared" si="19"/>
        <v>14</v>
      </c>
      <c r="D35" s="120">
        <f t="shared" si="20"/>
        <v>1373.0832497606912</v>
      </c>
      <c r="E35" s="28">
        <f t="shared" si="21"/>
        <v>0.8</v>
      </c>
      <c r="F35" s="35">
        <f t="shared" si="22"/>
        <v>329.6165611030911</v>
      </c>
      <c r="G35" s="53">
        <f t="shared" si="23"/>
        <v>7.4804359999999992</v>
      </c>
      <c r="H35" s="32">
        <f t="shared" si="24"/>
        <v>44.063816748527913</v>
      </c>
      <c r="I35" s="54">
        <f t="shared" si="25"/>
        <v>18.725616474529836</v>
      </c>
      <c r="J35" s="45">
        <f t="shared" si="26"/>
        <v>18.806540866838034</v>
      </c>
      <c r="K35" s="144">
        <v>36</v>
      </c>
      <c r="L35" s="36">
        <f t="shared" si="1"/>
        <v>1200</v>
      </c>
      <c r="M35" s="32">
        <f t="shared" si="2"/>
        <v>14</v>
      </c>
      <c r="N35" s="33">
        <f t="shared" si="27"/>
        <v>0.73</v>
      </c>
      <c r="O35" s="35">
        <f t="shared" si="28"/>
        <v>297.30025768510041</v>
      </c>
      <c r="P35" s="53">
        <f t="shared" si="29"/>
        <v>7.116179369798032</v>
      </c>
      <c r="Q35" s="32">
        <f t="shared" si="30"/>
        <v>41.778072507120946</v>
      </c>
      <c r="R35" s="54">
        <f t="shared" si="31"/>
        <v>21.054194756009885</v>
      </c>
      <c r="S35" s="45">
        <f t="shared" si="32"/>
        <v>20.689692878293528</v>
      </c>
      <c r="T35" s="144">
        <v>36</v>
      </c>
      <c r="U35" s="36" t="str">
        <f t="shared" si="3"/>
        <v/>
      </c>
      <c r="V35" s="32" t="str">
        <f t="shared" si="4"/>
        <v/>
      </c>
      <c r="W35" s="33" t="str">
        <f t="shared" si="33"/>
        <v/>
      </c>
      <c r="X35" s="35" t="str">
        <f t="shared" si="34"/>
        <v/>
      </c>
      <c r="Y35" s="53" t="str">
        <f t="shared" si="35"/>
        <v/>
      </c>
      <c r="Z35" s="32" t="str">
        <f t="shared" si="36"/>
        <v/>
      </c>
      <c r="AA35" s="54" t="str">
        <f t="shared" si="37"/>
        <v/>
      </c>
      <c r="AB35" s="45" t="str">
        <f t="shared" si="38"/>
        <v/>
      </c>
      <c r="AC35" s="144">
        <v>36</v>
      </c>
      <c r="AD35" s="36" t="str">
        <f t="shared" si="5"/>
        <v/>
      </c>
      <c r="AE35" s="32" t="str">
        <f t="shared" si="6"/>
        <v/>
      </c>
      <c r="AF35" s="33" t="str">
        <f t="shared" si="39"/>
        <v/>
      </c>
      <c r="AG35" s="35" t="str">
        <f t="shared" si="40"/>
        <v/>
      </c>
      <c r="AH35" s="53" t="str">
        <f t="shared" si="41"/>
        <v/>
      </c>
      <c r="AI35" s="32" t="str">
        <f t="shared" si="42"/>
        <v/>
      </c>
      <c r="AJ35" s="54" t="str">
        <f t="shared" si="43"/>
        <v/>
      </c>
      <c r="AK35" s="45" t="str">
        <f t="shared" si="44"/>
        <v/>
      </c>
      <c r="AL35" s="144">
        <v>36</v>
      </c>
      <c r="AM35" s="36" t="str">
        <f t="shared" si="7"/>
        <v/>
      </c>
      <c r="AN35" s="32" t="str">
        <f t="shared" si="8"/>
        <v/>
      </c>
      <c r="AO35" s="33" t="str">
        <f t="shared" si="45"/>
        <v/>
      </c>
      <c r="AP35" s="35" t="str">
        <f t="shared" si="46"/>
        <v/>
      </c>
      <c r="AQ35" s="53" t="str">
        <f t="shared" si="47"/>
        <v/>
      </c>
      <c r="AR35" s="32" t="str">
        <f t="shared" si="48"/>
        <v/>
      </c>
      <c r="AS35" s="54" t="str">
        <f t="shared" si="49"/>
        <v/>
      </c>
      <c r="AT35" s="45" t="str">
        <f t="shared" si="50"/>
        <v/>
      </c>
      <c r="AU35" s="144">
        <v>36</v>
      </c>
      <c r="AV35" s="36" t="str">
        <f t="shared" si="9"/>
        <v/>
      </c>
      <c r="AW35" s="32" t="str">
        <f t="shared" si="10"/>
        <v/>
      </c>
      <c r="AX35" s="33" t="str">
        <f t="shared" si="51"/>
        <v/>
      </c>
      <c r="AY35" s="35" t="str">
        <f t="shared" si="52"/>
        <v/>
      </c>
      <c r="AZ35" s="53" t="str">
        <f t="shared" si="53"/>
        <v/>
      </c>
      <c r="BA35" s="32" t="str">
        <f t="shared" si="54"/>
        <v/>
      </c>
      <c r="BB35" s="54" t="str">
        <f t="shared" si="55"/>
        <v/>
      </c>
      <c r="BC35" s="45" t="str">
        <f t="shared" si="56"/>
        <v/>
      </c>
      <c r="BD35" s="144">
        <v>36</v>
      </c>
      <c r="BE35" s="36" t="str">
        <f t="shared" si="11"/>
        <v/>
      </c>
      <c r="BF35" s="32" t="str">
        <f t="shared" si="12"/>
        <v/>
      </c>
      <c r="BG35" s="33" t="str">
        <f t="shared" si="57"/>
        <v/>
      </c>
      <c r="BH35" s="35" t="str">
        <f t="shared" si="58"/>
        <v/>
      </c>
      <c r="BI35" s="53" t="str">
        <f t="shared" si="59"/>
        <v/>
      </c>
      <c r="BJ35" s="32" t="str">
        <f t="shared" si="60"/>
        <v/>
      </c>
      <c r="BK35" s="54" t="str">
        <f t="shared" si="61"/>
        <v/>
      </c>
      <c r="BL35" s="45" t="str">
        <f t="shared" si="62"/>
        <v/>
      </c>
      <c r="BM35" s="144">
        <v>36</v>
      </c>
      <c r="BN35" s="36" t="str">
        <f t="shared" si="13"/>
        <v/>
      </c>
      <c r="BO35" s="32" t="str">
        <f t="shared" si="14"/>
        <v/>
      </c>
      <c r="BP35" s="33" t="str">
        <f t="shared" si="63"/>
        <v/>
      </c>
      <c r="BQ35" s="35" t="str">
        <f t="shared" si="64"/>
        <v/>
      </c>
      <c r="BR35" s="53" t="str">
        <f t="shared" si="65"/>
        <v/>
      </c>
      <c r="BS35" s="32" t="str">
        <f t="shared" si="66"/>
        <v/>
      </c>
      <c r="BT35" s="54" t="str">
        <f t="shared" si="67"/>
        <v/>
      </c>
      <c r="BU35" s="45" t="str">
        <f t="shared" si="68"/>
        <v/>
      </c>
      <c r="BV35" s="5">
        <v>36</v>
      </c>
      <c r="BX35" s="80">
        <v>36</v>
      </c>
      <c r="BY35" s="104">
        <f t="shared" si="15"/>
        <v>1200</v>
      </c>
      <c r="BZ35" s="254">
        <f t="shared" si="69"/>
        <v>14.055725355573268</v>
      </c>
      <c r="CA35" s="104">
        <f t="shared" si="70"/>
        <v>20.685235949138423</v>
      </c>
      <c r="CB35" s="105">
        <f t="shared" si="16"/>
        <v>297.30025768510041</v>
      </c>
      <c r="CC35" s="106">
        <f t="shared" si="71"/>
        <v>0.73</v>
      </c>
      <c r="CD35" s="87">
        <f t="shared" si="72"/>
        <v>7.1192186998294389</v>
      </c>
      <c r="CE35" s="23">
        <f t="shared" ref="CE35:CE98" si="81">IF($B$5&gt;$A35,"",CB35/CD35)</f>
        <v>41.760236652404437</v>
      </c>
      <c r="CF35" s="24">
        <f t="shared" ref="CF35:CF98" si="82">IF($B$5&gt;$A35,"",200*(CE35/(PI()*BY35))^0.5)</f>
        <v>21.04970005790662</v>
      </c>
      <c r="CG35" s="88">
        <f t="shared" si="73"/>
        <v>20.685235949138423</v>
      </c>
      <c r="CH35" s="22"/>
      <c r="CI35" s="80">
        <v>36</v>
      </c>
      <c r="CJ35" s="104">
        <f t="shared" si="74"/>
        <v>1200</v>
      </c>
      <c r="CK35" s="104">
        <f t="shared" si="75"/>
        <v>14.055725355573268</v>
      </c>
      <c r="CL35" s="104">
        <f t="shared" si="76"/>
        <v>20.685235949138423</v>
      </c>
      <c r="CM35" s="104">
        <f t="shared" si="77"/>
        <v>297.30025768510041</v>
      </c>
      <c r="CN35" s="114">
        <f t="shared" si="78"/>
        <v>0.73</v>
      </c>
      <c r="CO35" s="104">
        <f t="shared" si="79"/>
        <v>1600</v>
      </c>
      <c r="CP35" s="114">
        <f t="shared" si="80"/>
        <v>18.806540866838034</v>
      </c>
    </row>
    <row r="36" spans="1:100" ht="15" customHeight="1">
      <c r="A36" s="5">
        <v>37</v>
      </c>
      <c r="B36" s="34">
        <f t="shared" si="0"/>
        <v>1600</v>
      </c>
      <c r="C36" s="32">
        <f t="shared" si="19"/>
        <v>14.1</v>
      </c>
      <c r="D36" s="120">
        <f t="shared" si="20"/>
        <v>1370.4743059318773</v>
      </c>
      <c r="E36" s="28">
        <f t="shared" si="21"/>
        <v>0.81</v>
      </c>
      <c r="F36" s="35">
        <f t="shared" si="22"/>
        <v>334.04098044824377</v>
      </c>
      <c r="G36" s="53">
        <f t="shared" si="23"/>
        <v>7.5170363999999994</v>
      </c>
      <c r="H36" s="32">
        <f t="shared" si="24"/>
        <v>44.437855914631967</v>
      </c>
      <c r="I36" s="54">
        <f t="shared" si="25"/>
        <v>18.804925457468709</v>
      </c>
      <c r="J36" s="45">
        <f t="shared" si="26"/>
        <v>18.88279034356426</v>
      </c>
      <c r="K36" s="144">
        <v>37</v>
      </c>
      <c r="L36" s="36">
        <f t="shared" si="1"/>
        <v>1200</v>
      </c>
      <c r="M36" s="32">
        <f t="shared" si="2"/>
        <v>14.1</v>
      </c>
      <c r="N36" s="33">
        <f t="shared" si="27"/>
        <v>0.73</v>
      </c>
      <c r="O36" s="35">
        <f t="shared" si="28"/>
        <v>301.58172939691758</v>
      </c>
      <c r="P36" s="53">
        <f t="shared" si="29"/>
        <v>7.1641073938680169</v>
      </c>
      <c r="Q36" s="32">
        <f t="shared" si="30"/>
        <v>42.096204428070244</v>
      </c>
      <c r="R36" s="54">
        <f t="shared" si="31"/>
        <v>21.134204535356602</v>
      </c>
      <c r="S36" s="45">
        <f t="shared" si="32"/>
        <v>20.768019510613094</v>
      </c>
      <c r="T36" s="144">
        <v>37</v>
      </c>
      <c r="U36" s="36" t="str">
        <f t="shared" si="3"/>
        <v/>
      </c>
      <c r="V36" s="32" t="str">
        <f t="shared" si="4"/>
        <v/>
      </c>
      <c r="W36" s="33" t="str">
        <f t="shared" si="33"/>
        <v/>
      </c>
      <c r="X36" s="35" t="str">
        <f t="shared" si="34"/>
        <v/>
      </c>
      <c r="Y36" s="53" t="str">
        <f t="shared" si="35"/>
        <v/>
      </c>
      <c r="Z36" s="32" t="str">
        <f t="shared" si="36"/>
        <v/>
      </c>
      <c r="AA36" s="54" t="str">
        <f t="shared" si="37"/>
        <v/>
      </c>
      <c r="AB36" s="45" t="str">
        <f t="shared" si="38"/>
        <v/>
      </c>
      <c r="AC36" s="144">
        <v>37</v>
      </c>
      <c r="AD36" s="36" t="str">
        <f t="shared" si="5"/>
        <v/>
      </c>
      <c r="AE36" s="32" t="str">
        <f t="shared" si="6"/>
        <v/>
      </c>
      <c r="AF36" s="33" t="str">
        <f t="shared" si="39"/>
        <v/>
      </c>
      <c r="AG36" s="35" t="str">
        <f t="shared" si="40"/>
        <v/>
      </c>
      <c r="AH36" s="53" t="str">
        <f t="shared" si="41"/>
        <v/>
      </c>
      <c r="AI36" s="32" t="str">
        <f t="shared" si="42"/>
        <v/>
      </c>
      <c r="AJ36" s="54" t="str">
        <f t="shared" si="43"/>
        <v/>
      </c>
      <c r="AK36" s="45" t="str">
        <f t="shared" si="44"/>
        <v/>
      </c>
      <c r="AL36" s="144">
        <v>37</v>
      </c>
      <c r="AM36" s="36" t="str">
        <f t="shared" si="7"/>
        <v/>
      </c>
      <c r="AN36" s="32" t="str">
        <f t="shared" si="8"/>
        <v/>
      </c>
      <c r="AO36" s="33" t="str">
        <f t="shared" si="45"/>
        <v/>
      </c>
      <c r="AP36" s="35" t="str">
        <f t="shared" si="46"/>
        <v/>
      </c>
      <c r="AQ36" s="53" t="str">
        <f t="shared" si="47"/>
        <v/>
      </c>
      <c r="AR36" s="32" t="str">
        <f t="shared" si="48"/>
        <v/>
      </c>
      <c r="AS36" s="54" t="str">
        <f t="shared" si="49"/>
        <v/>
      </c>
      <c r="AT36" s="45" t="str">
        <f t="shared" si="50"/>
        <v/>
      </c>
      <c r="AU36" s="144">
        <v>37</v>
      </c>
      <c r="AV36" s="36" t="str">
        <f t="shared" si="9"/>
        <v/>
      </c>
      <c r="AW36" s="32" t="str">
        <f t="shared" si="10"/>
        <v/>
      </c>
      <c r="AX36" s="33" t="str">
        <f t="shared" si="51"/>
        <v/>
      </c>
      <c r="AY36" s="35" t="str">
        <f t="shared" si="52"/>
        <v/>
      </c>
      <c r="AZ36" s="53" t="str">
        <f t="shared" si="53"/>
        <v/>
      </c>
      <c r="BA36" s="32" t="str">
        <f t="shared" si="54"/>
        <v/>
      </c>
      <c r="BB36" s="54" t="str">
        <f t="shared" si="55"/>
        <v/>
      </c>
      <c r="BC36" s="45" t="str">
        <f t="shared" si="56"/>
        <v/>
      </c>
      <c r="BD36" s="144">
        <v>37</v>
      </c>
      <c r="BE36" s="36" t="str">
        <f t="shared" si="11"/>
        <v/>
      </c>
      <c r="BF36" s="32" t="str">
        <f t="shared" si="12"/>
        <v/>
      </c>
      <c r="BG36" s="33" t="str">
        <f t="shared" si="57"/>
        <v/>
      </c>
      <c r="BH36" s="35" t="str">
        <f t="shared" si="58"/>
        <v/>
      </c>
      <c r="BI36" s="53" t="str">
        <f t="shared" si="59"/>
        <v/>
      </c>
      <c r="BJ36" s="32" t="str">
        <f t="shared" si="60"/>
        <v/>
      </c>
      <c r="BK36" s="54" t="str">
        <f t="shared" si="61"/>
        <v/>
      </c>
      <c r="BL36" s="45" t="str">
        <f t="shared" si="62"/>
        <v/>
      </c>
      <c r="BM36" s="144">
        <v>37</v>
      </c>
      <c r="BN36" s="36" t="str">
        <f t="shared" si="13"/>
        <v/>
      </c>
      <c r="BO36" s="32" t="str">
        <f t="shared" si="14"/>
        <v/>
      </c>
      <c r="BP36" s="33" t="str">
        <f t="shared" si="63"/>
        <v/>
      </c>
      <c r="BQ36" s="35" t="str">
        <f t="shared" si="64"/>
        <v/>
      </c>
      <c r="BR36" s="53" t="str">
        <f t="shared" si="65"/>
        <v/>
      </c>
      <c r="BS36" s="32" t="str">
        <f t="shared" si="66"/>
        <v/>
      </c>
      <c r="BT36" s="54" t="str">
        <f t="shared" si="67"/>
        <v/>
      </c>
      <c r="BU36" s="45" t="str">
        <f t="shared" si="68"/>
        <v/>
      </c>
      <c r="BV36" s="5">
        <v>37</v>
      </c>
      <c r="BX36" s="80">
        <v>37</v>
      </c>
      <c r="BY36" s="104">
        <f t="shared" si="15"/>
        <v>1200</v>
      </c>
      <c r="BZ36" s="254">
        <f t="shared" si="69"/>
        <v>14.147921179541648</v>
      </c>
      <c r="CA36" s="104">
        <f t="shared" si="70"/>
        <v>20.764197756632015</v>
      </c>
      <c r="CB36" s="105">
        <f t="shared" si="16"/>
        <v>301.58172939691758</v>
      </c>
      <c r="CC36" s="106">
        <f t="shared" si="71"/>
        <v>0.73</v>
      </c>
      <c r="CD36" s="87">
        <f t="shared" si="72"/>
        <v>7.166721074456019</v>
      </c>
      <c r="CE36" s="23">
        <f t="shared" si="81"/>
        <v>42.080852074992855</v>
      </c>
      <c r="CF36" s="24">
        <f t="shared" si="82"/>
        <v>21.130350395034394</v>
      </c>
      <c r="CG36" s="88">
        <f t="shared" si="73"/>
        <v>20.764197756632015</v>
      </c>
      <c r="CH36" s="22"/>
      <c r="CI36" s="80">
        <v>37</v>
      </c>
      <c r="CJ36" s="104">
        <f t="shared" si="74"/>
        <v>1200</v>
      </c>
      <c r="CK36" s="104">
        <f t="shared" si="75"/>
        <v>14.147921179541648</v>
      </c>
      <c r="CL36" s="104">
        <f t="shared" si="76"/>
        <v>20.764197756632015</v>
      </c>
      <c r="CM36" s="104">
        <f t="shared" si="77"/>
        <v>301.58172939691758</v>
      </c>
      <c r="CN36" s="114">
        <f t="shared" si="78"/>
        <v>0.73</v>
      </c>
      <c r="CO36" s="104">
        <f t="shared" si="79"/>
        <v>1597.3910561711862</v>
      </c>
      <c r="CP36" s="114">
        <f t="shared" si="80"/>
        <v>18.88279034356426</v>
      </c>
    </row>
    <row r="37" spans="1:100" ht="15" customHeight="1">
      <c r="A37" s="5">
        <v>38</v>
      </c>
      <c r="B37" s="34">
        <f t="shared" si="0"/>
        <v>1600</v>
      </c>
      <c r="C37" s="32">
        <f t="shared" si="19"/>
        <v>14.3</v>
      </c>
      <c r="D37" s="120">
        <f t="shared" si="20"/>
        <v>1365.2654856483357</v>
      </c>
      <c r="E37" s="28">
        <f t="shared" si="21"/>
        <v>0.82</v>
      </c>
      <c r="F37" s="35">
        <f t="shared" si="22"/>
        <v>342.9250241307758</v>
      </c>
      <c r="G37" s="53">
        <f t="shared" si="23"/>
        <v>7.5902372000000007</v>
      </c>
      <c r="H37" s="32">
        <f t="shared" si="24"/>
        <v>45.179750657960433</v>
      </c>
      <c r="I37" s="54">
        <f t="shared" si="25"/>
        <v>18.961250809049641</v>
      </c>
      <c r="J37" s="45">
        <f t="shared" si="26"/>
        <v>19.033050077706871</v>
      </c>
      <c r="K37" s="144">
        <v>38</v>
      </c>
      <c r="L37" s="36">
        <f t="shared" si="1"/>
        <v>1200</v>
      </c>
      <c r="M37" s="32">
        <f t="shared" si="2"/>
        <v>14.3</v>
      </c>
      <c r="N37" s="33">
        <f t="shared" si="27"/>
        <v>0.74</v>
      </c>
      <c r="O37" s="35">
        <f t="shared" si="28"/>
        <v>310.19044225633439</v>
      </c>
      <c r="P37" s="53">
        <f t="shared" si="29"/>
        <v>7.2599634420079902</v>
      </c>
      <c r="Q37" s="32">
        <f t="shared" si="30"/>
        <v>42.726171382832838</v>
      </c>
      <c r="R37" s="54">
        <f t="shared" si="31"/>
        <v>21.291753293970146</v>
      </c>
      <c r="S37" s="45">
        <f t="shared" si="32"/>
        <v>20.922222737305415</v>
      </c>
      <c r="T37" s="144">
        <v>38</v>
      </c>
      <c r="U37" s="36" t="str">
        <f t="shared" si="3"/>
        <v/>
      </c>
      <c r="V37" s="32" t="str">
        <f t="shared" si="4"/>
        <v/>
      </c>
      <c r="W37" s="33" t="str">
        <f t="shared" si="33"/>
        <v/>
      </c>
      <c r="X37" s="35" t="str">
        <f t="shared" si="34"/>
        <v/>
      </c>
      <c r="Y37" s="53" t="str">
        <f t="shared" si="35"/>
        <v/>
      </c>
      <c r="Z37" s="32" t="str">
        <f t="shared" si="36"/>
        <v/>
      </c>
      <c r="AA37" s="54" t="str">
        <f t="shared" si="37"/>
        <v/>
      </c>
      <c r="AB37" s="45" t="str">
        <f t="shared" si="38"/>
        <v/>
      </c>
      <c r="AC37" s="144">
        <v>38</v>
      </c>
      <c r="AD37" s="36" t="str">
        <f t="shared" si="5"/>
        <v/>
      </c>
      <c r="AE37" s="32" t="str">
        <f t="shared" si="6"/>
        <v/>
      </c>
      <c r="AF37" s="33" t="str">
        <f t="shared" si="39"/>
        <v/>
      </c>
      <c r="AG37" s="35" t="str">
        <f t="shared" si="40"/>
        <v/>
      </c>
      <c r="AH37" s="53" t="str">
        <f t="shared" si="41"/>
        <v/>
      </c>
      <c r="AI37" s="32" t="str">
        <f t="shared" si="42"/>
        <v/>
      </c>
      <c r="AJ37" s="54" t="str">
        <f t="shared" si="43"/>
        <v/>
      </c>
      <c r="AK37" s="45" t="str">
        <f t="shared" si="44"/>
        <v/>
      </c>
      <c r="AL37" s="144">
        <v>38</v>
      </c>
      <c r="AM37" s="36" t="str">
        <f t="shared" si="7"/>
        <v/>
      </c>
      <c r="AN37" s="32" t="str">
        <f t="shared" si="8"/>
        <v/>
      </c>
      <c r="AO37" s="33" t="str">
        <f t="shared" si="45"/>
        <v/>
      </c>
      <c r="AP37" s="35" t="str">
        <f t="shared" si="46"/>
        <v/>
      </c>
      <c r="AQ37" s="53" t="str">
        <f t="shared" si="47"/>
        <v/>
      </c>
      <c r="AR37" s="32" t="str">
        <f t="shared" si="48"/>
        <v/>
      </c>
      <c r="AS37" s="54" t="str">
        <f t="shared" si="49"/>
        <v/>
      </c>
      <c r="AT37" s="45" t="str">
        <f t="shared" si="50"/>
        <v/>
      </c>
      <c r="AU37" s="144">
        <v>38</v>
      </c>
      <c r="AV37" s="36" t="str">
        <f t="shared" si="9"/>
        <v/>
      </c>
      <c r="AW37" s="32" t="str">
        <f t="shared" si="10"/>
        <v/>
      </c>
      <c r="AX37" s="33" t="str">
        <f t="shared" si="51"/>
        <v/>
      </c>
      <c r="AY37" s="35" t="str">
        <f t="shared" si="52"/>
        <v/>
      </c>
      <c r="AZ37" s="53" t="str">
        <f t="shared" si="53"/>
        <v/>
      </c>
      <c r="BA37" s="32" t="str">
        <f t="shared" si="54"/>
        <v/>
      </c>
      <c r="BB37" s="54" t="str">
        <f t="shared" si="55"/>
        <v/>
      </c>
      <c r="BC37" s="45" t="str">
        <f t="shared" si="56"/>
        <v/>
      </c>
      <c r="BD37" s="144">
        <v>38</v>
      </c>
      <c r="BE37" s="36" t="str">
        <f t="shared" si="11"/>
        <v/>
      </c>
      <c r="BF37" s="32" t="str">
        <f t="shared" si="12"/>
        <v/>
      </c>
      <c r="BG37" s="33" t="str">
        <f t="shared" si="57"/>
        <v/>
      </c>
      <c r="BH37" s="35" t="str">
        <f t="shared" si="58"/>
        <v/>
      </c>
      <c r="BI37" s="53" t="str">
        <f t="shared" si="59"/>
        <v/>
      </c>
      <c r="BJ37" s="32" t="str">
        <f t="shared" si="60"/>
        <v/>
      </c>
      <c r="BK37" s="54" t="str">
        <f t="shared" si="61"/>
        <v/>
      </c>
      <c r="BL37" s="45" t="str">
        <f t="shared" si="62"/>
        <v/>
      </c>
      <c r="BM37" s="144">
        <v>38</v>
      </c>
      <c r="BN37" s="36" t="str">
        <f t="shared" si="13"/>
        <v/>
      </c>
      <c r="BO37" s="32" t="str">
        <f t="shared" si="14"/>
        <v/>
      </c>
      <c r="BP37" s="33" t="str">
        <f t="shared" si="63"/>
        <v/>
      </c>
      <c r="BQ37" s="35" t="str">
        <f t="shared" si="64"/>
        <v/>
      </c>
      <c r="BR37" s="53" t="str">
        <f t="shared" si="65"/>
        <v/>
      </c>
      <c r="BS37" s="32" t="str">
        <f t="shared" si="66"/>
        <v/>
      </c>
      <c r="BT37" s="54" t="str">
        <f t="shared" si="67"/>
        <v/>
      </c>
      <c r="BU37" s="45" t="str">
        <f t="shared" si="68"/>
        <v/>
      </c>
      <c r="BV37" s="5">
        <v>38</v>
      </c>
      <c r="BX37" s="80">
        <v>38</v>
      </c>
      <c r="BY37" s="104">
        <f t="shared" si="15"/>
        <v>1200</v>
      </c>
      <c r="BZ37" s="254">
        <f t="shared" si="69"/>
        <v>14.332312827478409</v>
      </c>
      <c r="CA37" s="104">
        <f t="shared" si="70"/>
        <v>20.919660595787999</v>
      </c>
      <c r="CB37" s="105">
        <f t="shared" si="16"/>
        <v>310.19044225633439</v>
      </c>
      <c r="CC37" s="106">
        <f t="shared" si="71"/>
        <v>0.74</v>
      </c>
      <c r="CD37" s="87">
        <f t="shared" si="72"/>
        <v>7.2617258237091828</v>
      </c>
      <c r="CE37" s="23">
        <f t="shared" si="81"/>
        <v>42.715801971423602</v>
      </c>
      <c r="CF37" s="24">
        <f t="shared" si="82"/>
        <v>21.2891694403306</v>
      </c>
      <c r="CG37" s="88">
        <f t="shared" si="73"/>
        <v>20.919660595787999</v>
      </c>
      <c r="CH37" s="22"/>
      <c r="CI37" s="80">
        <v>38</v>
      </c>
      <c r="CJ37" s="104">
        <f t="shared" si="74"/>
        <v>1200</v>
      </c>
      <c r="CK37" s="104">
        <f t="shared" si="75"/>
        <v>14.332312827478409</v>
      </c>
      <c r="CL37" s="104">
        <f t="shared" si="76"/>
        <v>20.919660595787999</v>
      </c>
      <c r="CM37" s="104">
        <f t="shared" si="77"/>
        <v>310.19044225633439</v>
      </c>
      <c r="CN37" s="114">
        <f t="shared" si="78"/>
        <v>0.74</v>
      </c>
      <c r="CO37" s="104">
        <f t="shared" si="79"/>
        <v>1592.1822358876445</v>
      </c>
      <c r="CP37" s="114">
        <f t="shared" si="80"/>
        <v>19.033050077706871</v>
      </c>
    </row>
    <row r="38" spans="1:100" ht="15" customHeight="1">
      <c r="A38" s="5">
        <v>39</v>
      </c>
      <c r="B38" s="34">
        <f t="shared" si="0"/>
        <v>1600</v>
      </c>
      <c r="C38" s="32">
        <f t="shared" si="19"/>
        <v>14.5</v>
      </c>
      <c r="D38" s="120">
        <f t="shared" si="20"/>
        <v>1360.0697730340639</v>
      </c>
      <c r="E38" s="28">
        <f t="shared" si="21"/>
        <v>0.82</v>
      </c>
      <c r="F38" s="35">
        <f t="shared" si="22"/>
        <v>351.85450357913169</v>
      </c>
      <c r="G38" s="53">
        <f t="shared" si="23"/>
        <v>7.6634379999999993</v>
      </c>
      <c r="H38" s="32">
        <f t="shared" si="24"/>
        <v>45.913401214850531</v>
      </c>
      <c r="I38" s="54">
        <f t="shared" si="25"/>
        <v>19.114581812722054</v>
      </c>
      <c r="J38" s="45">
        <f t="shared" si="26"/>
        <v>19.180385202303757</v>
      </c>
      <c r="K38" s="144">
        <v>39</v>
      </c>
      <c r="L38" s="36">
        <f t="shared" si="1"/>
        <v>1200</v>
      </c>
      <c r="M38" s="32">
        <f t="shared" si="2"/>
        <v>14.5</v>
      </c>
      <c r="N38" s="33">
        <f t="shared" si="27"/>
        <v>0.75</v>
      </c>
      <c r="O38" s="35">
        <f t="shared" si="28"/>
        <v>318.85838817646163</v>
      </c>
      <c r="P38" s="53">
        <f t="shared" si="29"/>
        <v>7.3558194901479608</v>
      </c>
      <c r="Q38" s="32">
        <f t="shared" si="30"/>
        <v>43.347772277925742</v>
      </c>
      <c r="R38" s="54">
        <f t="shared" si="31"/>
        <v>21.446075367540963</v>
      </c>
      <c r="S38" s="45">
        <f t="shared" si="32"/>
        <v>21.073226392789426</v>
      </c>
      <c r="T38" s="144">
        <v>39</v>
      </c>
      <c r="U38" s="36" t="str">
        <f t="shared" si="3"/>
        <v/>
      </c>
      <c r="V38" s="32" t="str">
        <f t="shared" si="4"/>
        <v/>
      </c>
      <c r="W38" s="33" t="str">
        <f t="shared" si="33"/>
        <v/>
      </c>
      <c r="X38" s="35" t="str">
        <f t="shared" si="34"/>
        <v/>
      </c>
      <c r="Y38" s="53" t="str">
        <f t="shared" si="35"/>
        <v/>
      </c>
      <c r="Z38" s="32" t="str">
        <f t="shared" si="36"/>
        <v/>
      </c>
      <c r="AA38" s="54" t="str">
        <f t="shared" si="37"/>
        <v/>
      </c>
      <c r="AB38" s="45" t="str">
        <f t="shared" si="38"/>
        <v/>
      </c>
      <c r="AC38" s="144">
        <v>39</v>
      </c>
      <c r="AD38" s="36" t="str">
        <f t="shared" si="5"/>
        <v/>
      </c>
      <c r="AE38" s="32" t="str">
        <f t="shared" si="6"/>
        <v/>
      </c>
      <c r="AF38" s="33" t="str">
        <f t="shared" si="39"/>
        <v/>
      </c>
      <c r="AG38" s="35" t="str">
        <f t="shared" si="40"/>
        <v/>
      </c>
      <c r="AH38" s="53" t="str">
        <f t="shared" si="41"/>
        <v/>
      </c>
      <c r="AI38" s="32" t="str">
        <f t="shared" si="42"/>
        <v/>
      </c>
      <c r="AJ38" s="54" t="str">
        <f t="shared" si="43"/>
        <v/>
      </c>
      <c r="AK38" s="45" t="str">
        <f t="shared" si="44"/>
        <v/>
      </c>
      <c r="AL38" s="144">
        <v>39</v>
      </c>
      <c r="AM38" s="36" t="str">
        <f t="shared" si="7"/>
        <v/>
      </c>
      <c r="AN38" s="32" t="str">
        <f t="shared" si="8"/>
        <v/>
      </c>
      <c r="AO38" s="33" t="str">
        <f t="shared" si="45"/>
        <v/>
      </c>
      <c r="AP38" s="35" t="str">
        <f t="shared" si="46"/>
        <v/>
      </c>
      <c r="AQ38" s="53" t="str">
        <f t="shared" si="47"/>
        <v/>
      </c>
      <c r="AR38" s="32" t="str">
        <f t="shared" si="48"/>
        <v/>
      </c>
      <c r="AS38" s="54" t="str">
        <f t="shared" si="49"/>
        <v/>
      </c>
      <c r="AT38" s="45" t="str">
        <f t="shared" si="50"/>
        <v/>
      </c>
      <c r="AU38" s="144">
        <v>39</v>
      </c>
      <c r="AV38" s="36" t="str">
        <f t="shared" si="9"/>
        <v/>
      </c>
      <c r="AW38" s="32" t="str">
        <f t="shared" si="10"/>
        <v/>
      </c>
      <c r="AX38" s="33" t="str">
        <f t="shared" si="51"/>
        <v/>
      </c>
      <c r="AY38" s="35" t="str">
        <f t="shared" si="52"/>
        <v/>
      </c>
      <c r="AZ38" s="53" t="str">
        <f t="shared" si="53"/>
        <v/>
      </c>
      <c r="BA38" s="32" t="str">
        <f t="shared" si="54"/>
        <v/>
      </c>
      <c r="BB38" s="54" t="str">
        <f t="shared" si="55"/>
        <v/>
      </c>
      <c r="BC38" s="45" t="str">
        <f t="shared" si="56"/>
        <v/>
      </c>
      <c r="BD38" s="144">
        <v>39</v>
      </c>
      <c r="BE38" s="36" t="str">
        <f t="shared" si="11"/>
        <v/>
      </c>
      <c r="BF38" s="32" t="str">
        <f t="shared" si="12"/>
        <v/>
      </c>
      <c r="BG38" s="33" t="str">
        <f t="shared" si="57"/>
        <v/>
      </c>
      <c r="BH38" s="35" t="str">
        <f t="shared" si="58"/>
        <v/>
      </c>
      <c r="BI38" s="53" t="str">
        <f t="shared" si="59"/>
        <v/>
      </c>
      <c r="BJ38" s="32" t="str">
        <f t="shared" si="60"/>
        <v/>
      </c>
      <c r="BK38" s="54" t="str">
        <f t="shared" si="61"/>
        <v/>
      </c>
      <c r="BL38" s="45" t="str">
        <f t="shared" si="62"/>
        <v/>
      </c>
      <c r="BM38" s="144">
        <v>39</v>
      </c>
      <c r="BN38" s="36" t="str">
        <f t="shared" si="13"/>
        <v/>
      </c>
      <c r="BO38" s="32" t="str">
        <f t="shared" si="14"/>
        <v/>
      </c>
      <c r="BP38" s="33" t="str">
        <f t="shared" si="63"/>
        <v/>
      </c>
      <c r="BQ38" s="35" t="str">
        <f t="shared" si="64"/>
        <v/>
      </c>
      <c r="BR38" s="53" t="str">
        <f t="shared" si="65"/>
        <v/>
      </c>
      <c r="BS38" s="32" t="str">
        <f t="shared" si="66"/>
        <v/>
      </c>
      <c r="BT38" s="54" t="str">
        <f t="shared" si="67"/>
        <v/>
      </c>
      <c r="BU38" s="45" t="str">
        <f t="shared" si="68"/>
        <v/>
      </c>
      <c r="BV38" s="5">
        <v>39</v>
      </c>
      <c r="BX38" s="80">
        <v>39</v>
      </c>
      <c r="BY38" s="104">
        <f t="shared" si="15"/>
        <v>1200</v>
      </c>
      <c r="BZ38" s="254">
        <f t="shared" si="69"/>
        <v>14.516704475415169</v>
      </c>
      <c r="CA38" s="104">
        <f t="shared" si="70"/>
        <v>21.071909533151132</v>
      </c>
      <c r="CB38" s="105">
        <f t="shared" si="16"/>
        <v>318.85838817646163</v>
      </c>
      <c r="CC38" s="106">
        <f t="shared" si="71"/>
        <v>0.75</v>
      </c>
      <c r="CD38" s="87">
        <f t="shared" si="72"/>
        <v>7.3567305729623449</v>
      </c>
      <c r="CE38" s="23">
        <f t="shared" si="81"/>
        <v>43.342403940731309</v>
      </c>
      <c r="CF38" s="24">
        <f t="shared" si="82"/>
        <v>21.444747348559169</v>
      </c>
      <c r="CG38" s="88">
        <f t="shared" si="73"/>
        <v>21.071909533151132</v>
      </c>
      <c r="CH38" s="22"/>
      <c r="CI38" s="80">
        <v>39</v>
      </c>
      <c r="CJ38" s="104">
        <f t="shared" si="74"/>
        <v>1200</v>
      </c>
      <c r="CK38" s="104">
        <f t="shared" si="75"/>
        <v>14.516704475415169</v>
      </c>
      <c r="CL38" s="104">
        <f t="shared" si="76"/>
        <v>21.071909533151132</v>
      </c>
      <c r="CM38" s="104">
        <f t="shared" si="77"/>
        <v>318.85838817646163</v>
      </c>
      <c r="CN38" s="114">
        <f t="shared" si="78"/>
        <v>0.75</v>
      </c>
      <c r="CO38" s="104">
        <f t="shared" si="79"/>
        <v>1586.9865232733728</v>
      </c>
      <c r="CP38" s="114">
        <f t="shared" si="80"/>
        <v>19.180385202303757</v>
      </c>
    </row>
    <row r="39" spans="1:100" ht="15" customHeight="1" thickBot="1">
      <c r="A39" s="6">
        <v>40</v>
      </c>
      <c r="B39" s="37">
        <f t="shared" si="0"/>
        <v>1600</v>
      </c>
      <c r="C39" s="38">
        <f t="shared" si="19"/>
        <v>14.7</v>
      </c>
      <c r="D39" s="119">
        <f t="shared" si="20"/>
        <v>1354.8883153246945</v>
      </c>
      <c r="E39" s="237">
        <f t="shared" si="21"/>
        <v>0.83</v>
      </c>
      <c r="F39" s="40">
        <f t="shared" si="22"/>
        <v>360.82768797449336</v>
      </c>
      <c r="G39" s="51">
        <f t="shared" si="23"/>
        <v>7.7366387999999997</v>
      </c>
      <c r="H39" s="38">
        <f t="shared" si="24"/>
        <v>46.638817877150139</v>
      </c>
      <c r="I39" s="52">
        <f t="shared" si="25"/>
        <v>19.264992090721321</v>
      </c>
      <c r="J39" s="44">
        <f t="shared" si="26"/>
        <v>19.324867624928419</v>
      </c>
      <c r="K39" s="144">
        <v>40</v>
      </c>
      <c r="L39" s="41">
        <f t="shared" si="1"/>
        <v>1200</v>
      </c>
      <c r="M39" s="38">
        <f t="shared" si="2"/>
        <v>14.7</v>
      </c>
      <c r="N39" s="39">
        <f t="shared" si="27"/>
        <v>0.75</v>
      </c>
      <c r="O39" s="40">
        <f t="shared" si="28"/>
        <v>327.58348577187979</v>
      </c>
      <c r="P39" s="51">
        <f t="shared" si="29"/>
        <v>7.4516755382879332</v>
      </c>
      <c r="Q39" s="38">
        <f t="shared" si="30"/>
        <v>43.961050650783442</v>
      </c>
      <c r="R39" s="52">
        <f t="shared" si="31"/>
        <v>21.597250619134169</v>
      </c>
      <c r="S39" s="44">
        <f t="shared" si="32"/>
        <v>21.221109669040899</v>
      </c>
      <c r="T39" s="144">
        <v>40</v>
      </c>
      <c r="U39" s="41" t="str">
        <f t="shared" si="3"/>
        <v/>
      </c>
      <c r="V39" s="38" t="str">
        <f t="shared" si="4"/>
        <v/>
      </c>
      <c r="W39" s="39" t="str">
        <f t="shared" si="33"/>
        <v/>
      </c>
      <c r="X39" s="40" t="str">
        <f t="shared" si="34"/>
        <v/>
      </c>
      <c r="Y39" s="51" t="str">
        <f t="shared" si="35"/>
        <v/>
      </c>
      <c r="Z39" s="38" t="str">
        <f t="shared" si="36"/>
        <v/>
      </c>
      <c r="AA39" s="52" t="str">
        <f t="shared" si="37"/>
        <v/>
      </c>
      <c r="AB39" s="44" t="str">
        <f t="shared" si="38"/>
        <v/>
      </c>
      <c r="AC39" s="144">
        <v>40</v>
      </c>
      <c r="AD39" s="41" t="str">
        <f t="shared" si="5"/>
        <v/>
      </c>
      <c r="AE39" s="38" t="str">
        <f t="shared" si="6"/>
        <v/>
      </c>
      <c r="AF39" s="39" t="str">
        <f t="shared" si="39"/>
        <v/>
      </c>
      <c r="AG39" s="40" t="str">
        <f t="shared" si="40"/>
        <v/>
      </c>
      <c r="AH39" s="51" t="str">
        <f t="shared" si="41"/>
        <v/>
      </c>
      <c r="AI39" s="38" t="str">
        <f t="shared" si="42"/>
        <v/>
      </c>
      <c r="AJ39" s="52" t="str">
        <f t="shared" si="43"/>
        <v/>
      </c>
      <c r="AK39" s="44" t="str">
        <f t="shared" si="44"/>
        <v/>
      </c>
      <c r="AL39" s="144">
        <v>40</v>
      </c>
      <c r="AM39" s="41" t="str">
        <f t="shared" si="7"/>
        <v/>
      </c>
      <c r="AN39" s="38" t="str">
        <f t="shared" si="8"/>
        <v/>
      </c>
      <c r="AO39" s="39" t="str">
        <f t="shared" si="45"/>
        <v/>
      </c>
      <c r="AP39" s="40" t="str">
        <f t="shared" si="46"/>
        <v/>
      </c>
      <c r="AQ39" s="51" t="str">
        <f t="shared" si="47"/>
        <v/>
      </c>
      <c r="AR39" s="38" t="str">
        <f t="shared" si="48"/>
        <v/>
      </c>
      <c r="AS39" s="52" t="str">
        <f t="shared" si="49"/>
        <v/>
      </c>
      <c r="AT39" s="44" t="str">
        <f t="shared" si="50"/>
        <v/>
      </c>
      <c r="AU39" s="144">
        <v>40</v>
      </c>
      <c r="AV39" s="41" t="str">
        <f t="shared" si="9"/>
        <v/>
      </c>
      <c r="AW39" s="38" t="str">
        <f t="shared" si="10"/>
        <v/>
      </c>
      <c r="AX39" s="39" t="str">
        <f t="shared" si="51"/>
        <v/>
      </c>
      <c r="AY39" s="40" t="str">
        <f t="shared" si="52"/>
        <v/>
      </c>
      <c r="AZ39" s="51" t="str">
        <f t="shared" si="53"/>
        <v/>
      </c>
      <c r="BA39" s="38" t="str">
        <f t="shared" si="54"/>
        <v/>
      </c>
      <c r="BB39" s="52" t="str">
        <f t="shared" si="55"/>
        <v/>
      </c>
      <c r="BC39" s="44" t="str">
        <f t="shared" si="56"/>
        <v/>
      </c>
      <c r="BD39" s="144">
        <v>40</v>
      </c>
      <c r="BE39" s="41" t="str">
        <f t="shared" si="11"/>
        <v/>
      </c>
      <c r="BF39" s="38" t="str">
        <f t="shared" si="12"/>
        <v/>
      </c>
      <c r="BG39" s="39" t="str">
        <f t="shared" si="57"/>
        <v/>
      </c>
      <c r="BH39" s="40" t="str">
        <f t="shared" si="58"/>
        <v/>
      </c>
      <c r="BI39" s="51" t="str">
        <f t="shared" si="59"/>
        <v/>
      </c>
      <c r="BJ39" s="38" t="str">
        <f t="shared" si="60"/>
        <v/>
      </c>
      <c r="BK39" s="52" t="str">
        <f t="shared" si="61"/>
        <v/>
      </c>
      <c r="BL39" s="44" t="str">
        <f t="shared" si="62"/>
        <v/>
      </c>
      <c r="BM39" s="144">
        <v>40</v>
      </c>
      <c r="BN39" s="41" t="str">
        <f t="shared" si="13"/>
        <v/>
      </c>
      <c r="BO39" s="38" t="str">
        <f t="shared" si="14"/>
        <v/>
      </c>
      <c r="BP39" s="39" t="str">
        <f t="shared" si="63"/>
        <v/>
      </c>
      <c r="BQ39" s="40" t="str">
        <f t="shared" si="64"/>
        <v/>
      </c>
      <c r="BR39" s="51" t="str">
        <f t="shared" si="65"/>
        <v/>
      </c>
      <c r="BS39" s="38" t="str">
        <f t="shared" si="66"/>
        <v/>
      </c>
      <c r="BT39" s="52" t="str">
        <f t="shared" si="67"/>
        <v/>
      </c>
      <c r="BU39" s="44" t="str">
        <f t="shared" si="68"/>
        <v/>
      </c>
      <c r="BV39" s="6">
        <v>40</v>
      </c>
      <c r="BX39" s="81">
        <v>40</v>
      </c>
      <c r="BY39" s="107">
        <f t="shared" si="15"/>
        <v>1200</v>
      </c>
      <c r="BZ39" s="255">
        <f t="shared" si="69"/>
        <v>14.701096123351931</v>
      </c>
      <c r="CA39" s="107">
        <f t="shared" si="70"/>
        <v>21.221023761444158</v>
      </c>
      <c r="CB39" s="108">
        <f t="shared" si="16"/>
        <v>327.58348577187979</v>
      </c>
      <c r="CC39" s="109">
        <f t="shared" si="71"/>
        <v>0.75</v>
      </c>
      <c r="CD39" s="89">
        <f t="shared" si="72"/>
        <v>7.4517353222155069</v>
      </c>
      <c r="CE39" s="90">
        <f t="shared" si="81"/>
        <v>43.960697959208318</v>
      </c>
      <c r="CF39" s="91">
        <f t="shared" si="82"/>
        <v>21.597163983538518</v>
      </c>
      <c r="CG39" s="92">
        <f t="shared" si="73"/>
        <v>21.221023761444158</v>
      </c>
      <c r="CH39" s="22"/>
      <c r="CI39" s="81">
        <v>40</v>
      </c>
      <c r="CJ39" s="107">
        <f t="shared" si="74"/>
        <v>1200</v>
      </c>
      <c r="CK39" s="107">
        <f t="shared" si="75"/>
        <v>14.701096123351931</v>
      </c>
      <c r="CL39" s="107">
        <f t="shared" si="76"/>
        <v>21.221023761444158</v>
      </c>
      <c r="CM39" s="107">
        <f t="shared" si="77"/>
        <v>327.58348577187979</v>
      </c>
      <c r="CN39" s="115">
        <f t="shared" si="78"/>
        <v>0.75</v>
      </c>
      <c r="CO39" s="107">
        <f t="shared" si="79"/>
        <v>1581.8050655640034</v>
      </c>
      <c r="CP39" s="115">
        <f t="shared" si="80"/>
        <v>19.324867624928419</v>
      </c>
    </row>
    <row r="40" spans="1:100" ht="15" customHeight="1">
      <c r="A40" s="4">
        <v>41</v>
      </c>
      <c r="B40" s="30">
        <f t="shared" si="0"/>
        <v>1600</v>
      </c>
      <c r="C40" s="27">
        <f t="shared" si="19"/>
        <v>14.9</v>
      </c>
      <c r="D40" s="118">
        <f t="shared" si="20"/>
        <v>1349.7221789745658</v>
      </c>
      <c r="E40" s="28">
        <f t="shared" si="21"/>
        <v>0.84</v>
      </c>
      <c r="F40" s="29">
        <f t="shared" si="22"/>
        <v>369.84292819145071</v>
      </c>
      <c r="G40" s="49">
        <f t="shared" si="23"/>
        <v>7.8098396000000001</v>
      </c>
      <c r="H40" s="27">
        <f t="shared" si="24"/>
        <v>47.356021011167847</v>
      </c>
      <c r="I40" s="50">
        <f t="shared" si="25"/>
        <v>19.412553707705509</v>
      </c>
      <c r="J40" s="43">
        <f t="shared" si="26"/>
        <v>19.466567731853047</v>
      </c>
      <c r="K40" s="144">
        <v>41</v>
      </c>
      <c r="L40" s="31">
        <f t="shared" si="1"/>
        <v>1200</v>
      </c>
      <c r="M40" s="27">
        <f t="shared" si="2"/>
        <v>14.9</v>
      </c>
      <c r="N40" s="28">
        <f t="shared" si="27"/>
        <v>0.76</v>
      </c>
      <c r="O40" s="29">
        <f t="shared" si="28"/>
        <v>336.36373195491166</v>
      </c>
      <c r="P40" s="49">
        <f t="shared" si="29"/>
        <v>7.5475315864279047</v>
      </c>
      <c r="Q40" s="27">
        <f t="shared" si="30"/>
        <v>44.566058201037073</v>
      </c>
      <c r="R40" s="50">
        <f t="shared" si="31"/>
        <v>21.745357292712931</v>
      </c>
      <c r="S40" s="43">
        <f t="shared" si="32"/>
        <v>21.365950152538982</v>
      </c>
      <c r="T40" s="144">
        <v>41</v>
      </c>
      <c r="U40" s="31" t="str">
        <f t="shared" si="3"/>
        <v/>
      </c>
      <c r="V40" s="27" t="str">
        <f t="shared" si="4"/>
        <v/>
      </c>
      <c r="W40" s="28" t="str">
        <f t="shared" si="33"/>
        <v/>
      </c>
      <c r="X40" s="29" t="str">
        <f t="shared" si="34"/>
        <v/>
      </c>
      <c r="Y40" s="49" t="str">
        <f t="shared" si="35"/>
        <v/>
      </c>
      <c r="Z40" s="27" t="str">
        <f t="shared" si="36"/>
        <v/>
      </c>
      <c r="AA40" s="50" t="str">
        <f t="shared" si="37"/>
        <v/>
      </c>
      <c r="AB40" s="43" t="str">
        <f t="shared" si="38"/>
        <v/>
      </c>
      <c r="AC40" s="144">
        <v>41</v>
      </c>
      <c r="AD40" s="31" t="str">
        <f t="shared" si="5"/>
        <v/>
      </c>
      <c r="AE40" s="27" t="str">
        <f t="shared" si="6"/>
        <v/>
      </c>
      <c r="AF40" s="28" t="str">
        <f t="shared" si="39"/>
        <v/>
      </c>
      <c r="AG40" s="29" t="str">
        <f t="shared" si="40"/>
        <v/>
      </c>
      <c r="AH40" s="49" t="str">
        <f t="shared" si="41"/>
        <v/>
      </c>
      <c r="AI40" s="27" t="str">
        <f t="shared" si="42"/>
        <v/>
      </c>
      <c r="AJ40" s="50" t="str">
        <f t="shared" si="43"/>
        <v/>
      </c>
      <c r="AK40" s="43" t="str">
        <f t="shared" si="44"/>
        <v/>
      </c>
      <c r="AL40" s="144">
        <v>41</v>
      </c>
      <c r="AM40" s="31" t="str">
        <f t="shared" si="7"/>
        <v/>
      </c>
      <c r="AN40" s="27" t="str">
        <f t="shared" si="8"/>
        <v/>
      </c>
      <c r="AO40" s="28" t="str">
        <f t="shared" si="45"/>
        <v/>
      </c>
      <c r="AP40" s="29" t="str">
        <f t="shared" si="46"/>
        <v/>
      </c>
      <c r="AQ40" s="49" t="str">
        <f t="shared" si="47"/>
        <v/>
      </c>
      <c r="AR40" s="27" t="str">
        <f t="shared" si="48"/>
        <v/>
      </c>
      <c r="AS40" s="50" t="str">
        <f t="shared" si="49"/>
        <v/>
      </c>
      <c r="AT40" s="43" t="str">
        <f t="shared" si="50"/>
        <v/>
      </c>
      <c r="AU40" s="144">
        <v>41</v>
      </c>
      <c r="AV40" s="31" t="str">
        <f t="shared" si="9"/>
        <v/>
      </c>
      <c r="AW40" s="27" t="str">
        <f t="shared" si="10"/>
        <v/>
      </c>
      <c r="AX40" s="28" t="str">
        <f t="shared" si="51"/>
        <v/>
      </c>
      <c r="AY40" s="29" t="str">
        <f t="shared" si="52"/>
        <v/>
      </c>
      <c r="AZ40" s="49" t="str">
        <f t="shared" si="53"/>
        <v/>
      </c>
      <c r="BA40" s="27" t="str">
        <f t="shared" si="54"/>
        <v/>
      </c>
      <c r="BB40" s="50" t="str">
        <f t="shared" si="55"/>
        <v/>
      </c>
      <c r="BC40" s="43" t="str">
        <f t="shared" si="56"/>
        <v/>
      </c>
      <c r="BD40" s="144">
        <v>41</v>
      </c>
      <c r="BE40" s="31" t="str">
        <f t="shared" si="11"/>
        <v/>
      </c>
      <c r="BF40" s="27" t="str">
        <f t="shared" si="12"/>
        <v/>
      </c>
      <c r="BG40" s="28" t="str">
        <f t="shared" si="57"/>
        <v/>
      </c>
      <c r="BH40" s="29" t="str">
        <f t="shared" si="58"/>
        <v/>
      </c>
      <c r="BI40" s="49" t="str">
        <f t="shared" si="59"/>
        <v/>
      </c>
      <c r="BJ40" s="27" t="str">
        <f t="shared" si="60"/>
        <v/>
      </c>
      <c r="BK40" s="50" t="str">
        <f t="shared" si="61"/>
        <v/>
      </c>
      <c r="BL40" s="43" t="str">
        <f t="shared" si="62"/>
        <v/>
      </c>
      <c r="BM40" s="144">
        <v>41</v>
      </c>
      <c r="BN40" s="31" t="str">
        <f t="shared" si="13"/>
        <v/>
      </c>
      <c r="BO40" s="27" t="str">
        <f t="shared" si="14"/>
        <v/>
      </c>
      <c r="BP40" s="28" t="str">
        <f t="shared" si="63"/>
        <v/>
      </c>
      <c r="BQ40" s="29" t="str">
        <f t="shared" si="64"/>
        <v/>
      </c>
      <c r="BR40" s="49" t="str">
        <f t="shared" si="65"/>
        <v/>
      </c>
      <c r="BS40" s="27" t="str">
        <f t="shared" si="66"/>
        <v/>
      </c>
      <c r="BT40" s="50" t="str">
        <f t="shared" si="67"/>
        <v/>
      </c>
      <c r="BU40" s="43" t="str">
        <f t="shared" si="68"/>
        <v/>
      </c>
      <c r="BV40" s="4">
        <v>41</v>
      </c>
      <c r="BX40" s="79">
        <v>41</v>
      </c>
      <c r="BY40" s="101">
        <f t="shared" si="15"/>
        <v>1200</v>
      </c>
      <c r="BZ40" s="256">
        <f t="shared" si="69"/>
        <v>14.885487771288691</v>
      </c>
      <c r="CA40" s="101">
        <f t="shared" si="70"/>
        <v>21.367080885636636</v>
      </c>
      <c r="CB40" s="102">
        <f t="shared" si="16"/>
        <v>336.36373195491166</v>
      </c>
      <c r="CC40" s="103">
        <f t="shared" si="71"/>
        <v>0.76</v>
      </c>
      <c r="CD40" s="93">
        <f t="shared" si="72"/>
        <v>7.5467400714686699</v>
      </c>
      <c r="CE40" s="94">
        <f t="shared" si="81"/>
        <v>44.570732365167039</v>
      </c>
      <c r="CF40" s="95">
        <f t="shared" si="82"/>
        <v>21.746497607878926</v>
      </c>
      <c r="CG40" s="96">
        <f t="shared" si="73"/>
        <v>21.367080885636636</v>
      </c>
      <c r="CH40" s="22"/>
      <c r="CI40" s="79">
        <v>41</v>
      </c>
      <c r="CJ40" s="101">
        <f t="shared" si="74"/>
        <v>1200</v>
      </c>
      <c r="CK40" s="101">
        <f t="shared" si="75"/>
        <v>14.885487771288691</v>
      </c>
      <c r="CL40" s="101">
        <f t="shared" si="76"/>
        <v>21.367080885636636</v>
      </c>
      <c r="CM40" s="101">
        <f t="shared" si="77"/>
        <v>336.36373195491166</v>
      </c>
      <c r="CN40" s="113">
        <f t="shared" si="78"/>
        <v>0.76</v>
      </c>
      <c r="CO40" s="101">
        <f t="shared" si="79"/>
        <v>1576.6389292138747</v>
      </c>
      <c r="CP40" s="113">
        <f t="shared" si="80"/>
        <v>19.466567731853047</v>
      </c>
    </row>
    <row r="41" spans="1:100" ht="15" customHeight="1">
      <c r="A41" s="5">
        <v>42</v>
      </c>
      <c r="B41" s="34">
        <f t="shared" si="0"/>
        <v>1600</v>
      </c>
      <c r="C41" s="32">
        <f t="shared" si="19"/>
        <v>15.1</v>
      </c>
      <c r="D41" s="120">
        <f t="shared" si="20"/>
        <v>1344.5723539378123</v>
      </c>
      <c r="E41" s="33">
        <f t="shared" si="21"/>
        <v>0.84</v>
      </c>
      <c r="F41" s="35">
        <f t="shared" si="22"/>
        <v>378.89865335111409</v>
      </c>
      <c r="G41" s="53">
        <f t="shared" si="23"/>
        <v>7.8830403999999996</v>
      </c>
      <c r="H41" s="32">
        <f t="shared" si="24"/>
        <v>48.065040152669283</v>
      </c>
      <c r="I41" s="54">
        <f t="shared" si="25"/>
        <v>19.557337152853588</v>
      </c>
      <c r="J41" s="45">
        <f t="shared" si="26"/>
        <v>19.605554370563627</v>
      </c>
      <c r="K41" s="144">
        <v>42</v>
      </c>
      <c r="L41" s="36">
        <f t="shared" si="1"/>
        <v>1200</v>
      </c>
      <c r="M41" s="32">
        <f t="shared" si="2"/>
        <v>15.1</v>
      </c>
      <c r="N41" s="33">
        <f t="shared" si="27"/>
        <v>0.77</v>
      </c>
      <c r="O41" s="35">
        <f t="shared" si="28"/>
        <v>345.19719992380931</v>
      </c>
      <c r="P41" s="53">
        <f t="shared" si="29"/>
        <v>7.6433876345678771</v>
      </c>
      <c r="Q41" s="32">
        <f t="shared" si="30"/>
        <v>45.162854015492464</v>
      </c>
      <c r="R41" s="54">
        <f t="shared" si="31"/>
        <v>21.890471992327743</v>
      </c>
      <c r="S41" s="45">
        <f t="shared" si="32"/>
        <v>21.507823803630338</v>
      </c>
      <c r="T41" s="144">
        <v>42</v>
      </c>
      <c r="U41" s="36" t="str">
        <f t="shared" si="3"/>
        <v/>
      </c>
      <c r="V41" s="32" t="str">
        <f t="shared" si="4"/>
        <v/>
      </c>
      <c r="W41" s="33" t="str">
        <f t="shared" si="33"/>
        <v/>
      </c>
      <c r="X41" s="35" t="str">
        <f t="shared" si="34"/>
        <v/>
      </c>
      <c r="Y41" s="53" t="str">
        <f t="shared" si="35"/>
        <v/>
      </c>
      <c r="Z41" s="32" t="str">
        <f t="shared" si="36"/>
        <v/>
      </c>
      <c r="AA41" s="54" t="str">
        <f t="shared" si="37"/>
        <v/>
      </c>
      <c r="AB41" s="45" t="str">
        <f t="shared" si="38"/>
        <v/>
      </c>
      <c r="AC41" s="144">
        <v>42</v>
      </c>
      <c r="AD41" s="36" t="str">
        <f t="shared" si="5"/>
        <v/>
      </c>
      <c r="AE41" s="32" t="str">
        <f t="shared" si="6"/>
        <v/>
      </c>
      <c r="AF41" s="33" t="str">
        <f t="shared" si="39"/>
        <v/>
      </c>
      <c r="AG41" s="35" t="str">
        <f t="shared" si="40"/>
        <v/>
      </c>
      <c r="AH41" s="53" t="str">
        <f t="shared" si="41"/>
        <v/>
      </c>
      <c r="AI41" s="32" t="str">
        <f t="shared" si="42"/>
        <v/>
      </c>
      <c r="AJ41" s="54" t="str">
        <f t="shared" si="43"/>
        <v/>
      </c>
      <c r="AK41" s="45" t="str">
        <f t="shared" si="44"/>
        <v/>
      </c>
      <c r="AL41" s="144">
        <v>42</v>
      </c>
      <c r="AM41" s="36" t="str">
        <f t="shared" si="7"/>
        <v/>
      </c>
      <c r="AN41" s="32" t="str">
        <f t="shared" si="8"/>
        <v/>
      </c>
      <c r="AO41" s="33" t="str">
        <f t="shared" si="45"/>
        <v/>
      </c>
      <c r="AP41" s="35" t="str">
        <f t="shared" si="46"/>
        <v/>
      </c>
      <c r="AQ41" s="53" t="str">
        <f t="shared" si="47"/>
        <v/>
      </c>
      <c r="AR41" s="32" t="str">
        <f t="shared" si="48"/>
        <v/>
      </c>
      <c r="AS41" s="54" t="str">
        <f t="shared" si="49"/>
        <v/>
      </c>
      <c r="AT41" s="45" t="str">
        <f t="shared" si="50"/>
        <v/>
      </c>
      <c r="AU41" s="144">
        <v>42</v>
      </c>
      <c r="AV41" s="36" t="str">
        <f t="shared" si="9"/>
        <v/>
      </c>
      <c r="AW41" s="32" t="str">
        <f t="shared" si="10"/>
        <v/>
      </c>
      <c r="AX41" s="33" t="str">
        <f t="shared" si="51"/>
        <v/>
      </c>
      <c r="AY41" s="35" t="str">
        <f t="shared" si="52"/>
        <v/>
      </c>
      <c r="AZ41" s="53" t="str">
        <f t="shared" si="53"/>
        <v/>
      </c>
      <c r="BA41" s="32" t="str">
        <f t="shared" si="54"/>
        <v/>
      </c>
      <c r="BB41" s="54" t="str">
        <f t="shared" si="55"/>
        <v/>
      </c>
      <c r="BC41" s="45" t="str">
        <f t="shared" si="56"/>
        <v/>
      </c>
      <c r="BD41" s="144">
        <v>42</v>
      </c>
      <c r="BE41" s="36" t="str">
        <f t="shared" si="11"/>
        <v/>
      </c>
      <c r="BF41" s="32" t="str">
        <f t="shared" si="12"/>
        <v/>
      </c>
      <c r="BG41" s="33" t="str">
        <f t="shared" si="57"/>
        <v/>
      </c>
      <c r="BH41" s="35" t="str">
        <f t="shared" si="58"/>
        <v/>
      </c>
      <c r="BI41" s="53" t="str">
        <f t="shared" si="59"/>
        <v/>
      </c>
      <c r="BJ41" s="32" t="str">
        <f t="shared" si="60"/>
        <v/>
      </c>
      <c r="BK41" s="54" t="str">
        <f t="shared" si="61"/>
        <v/>
      </c>
      <c r="BL41" s="45" t="str">
        <f t="shared" si="62"/>
        <v/>
      </c>
      <c r="BM41" s="144">
        <v>42</v>
      </c>
      <c r="BN41" s="36" t="str">
        <f t="shared" si="13"/>
        <v/>
      </c>
      <c r="BO41" s="32" t="str">
        <f t="shared" si="14"/>
        <v/>
      </c>
      <c r="BP41" s="33" t="str">
        <f t="shared" si="63"/>
        <v/>
      </c>
      <c r="BQ41" s="35" t="str">
        <f t="shared" si="64"/>
        <v/>
      </c>
      <c r="BR41" s="53" t="str">
        <f t="shared" si="65"/>
        <v/>
      </c>
      <c r="BS41" s="32" t="str">
        <f t="shared" si="66"/>
        <v/>
      </c>
      <c r="BT41" s="54" t="str">
        <f t="shared" si="67"/>
        <v/>
      </c>
      <c r="BU41" s="45" t="str">
        <f t="shared" si="68"/>
        <v/>
      </c>
      <c r="BV41" s="5">
        <v>42</v>
      </c>
      <c r="BX41" s="80">
        <v>42</v>
      </c>
      <c r="BY41" s="104">
        <f t="shared" si="15"/>
        <v>1200</v>
      </c>
      <c r="BZ41" s="254">
        <f t="shared" si="69"/>
        <v>15.069879419225451</v>
      </c>
      <c r="CA41" s="104">
        <f t="shared" si="70"/>
        <v>21.51015690075441</v>
      </c>
      <c r="CB41" s="105">
        <f t="shared" si="16"/>
        <v>345.19719992380931</v>
      </c>
      <c r="CC41" s="106">
        <f t="shared" si="71"/>
        <v>0.77</v>
      </c>
      <c r="CD41" s="87">
        <f t="shared" si="72"/>
        <v>7.6417448207218328</v>
      </c>
      <c r="CE41" s="23">
        <f t="shared" si="81"/>
        <v>45.172563075876468</v>
      </c>
      <c r="CF41" s="24">
        <f t="shared" si="82"/>
        <v>21.892824860603945</v>
      </c>
      <c r="CG41" s="88">
        <f t="shared" si="73"/>
        <v>21.51015690075441</v>
      </c>
      <c r="CH41" s="22"/>
      <c r="CI41" s="80">
        <v>42</v>
      </c>
      <c r="CJ41" s="104">
        <f t="shared" si="74"/>
        <v>1200</v>
      </c>
      <c r="CK41" s="104">
        <f t="shared" si="75"/>
        <v>15.069879419225451</v>
      </c>
      <c r="CL41" s="104">
        <f t="shared" si="76"/>
        <v>21.51015690075441</v>
      </c>
      <c r="CM41" s="104">
        <f t="shared" si="77"/>
        <v>345.19719992380931</v>
      </c>
      <c r="CN41" s="114">
        <f t="shared" si="78"/>
        <v>0.77</v>
      </c>
      <c r="CO41" s="104">
        <f t="shared" si="79"/>
        <v>1571.4891041771211</v>
      </c>
      <c r="CP41" s="114">
        <f t="shared" si="80"/>
        <v>19.605554370563627</v>
      </c>
      <c r="CQ41"/>
      <c r="CR41"/>
      <c r="CS41"/>
      <c r="CT41"/>
      <c r="CU41"/>
      <c r="CV41"/>
    </row>
    <row r="42" spans="1:100" ht="15" customHeight="1">
      <c r="A42" s="5">
        <v>43</v>
      </c>
      <c r="B42" s="34">
        <f t="shared" si="0"/>
        <v>1600</v>
      </c>
      <c r="C42" s="32">
        <f t="shared" si="19"/>
        <v>15.3</v>
      </c>
      <c r="D42" s="120">
        <f t="shared" si="20"/>
        <v>1339.4397577879906</v>
      </c>
      <c r="E42" s="33">
        <f t="shared" si="21"/>
        <v>0.85</v>
      </c>
      <c r="F42" s="35">
        <f t="shared" si="22"/>
        <v>387.99336745652323</v>
      </c>
      <c r="G42" s="53">
        <f t="shared" si="23"/>
        <v>7.9562412</v>
      </c>
      <c r="H42" s="32">
        <f t="shared" si="24"/>
        <v>48.765913162175529</v>
      </c>
      <c r="I42" s="54">
        <f t="shared" si="25"/>
        <v>19.699411328958991</v>
      </c>
      <c r="J42" s="45">
        <f t="shared" si="26"/>
        <v>19.741894839107534</v>
      </c>
      <c r="K42" s="144">
        <v>43</v>
      </c>
      <c r="L42" s="36">
        <f t="shared" si="1"/>
        <v>1200</v>
      </c>
      <c r="M42" s="32">
        <f t="shared" si="2"/>
        <v>15.3</v>
      </c>
      <c r="N42" s="33">
        <f t="shared" si="27"/>
        <v>0.78</v>
      </c>
      <c r="O42" s="35">
        <f t="shared" si="28"/>
        <v>354.08203709061428</v>
      </c>
      <c r="P42" s="53">
        <f t="shared" si="29"/>
        <v>7.7392436827078495</v>
      </c>
      <c r="Q42" s="32">
        <f t="shared" si="30"/>
        <v>45.751503842908598</v>
      </c>
      <c r="R42" s="54">
        <f t="shared" si="31"/>
        <v>22.032669667997943</v>
      </c>
      <c r="S42" s="45">
        <f t="shared" si="32"/>
        <v>21.646804942529283</v>
      </c>
      <c r="T42" s="144">
        <v>43</v>
      </c>
      <c r="U42" s="36" t="str">
        <f t="shared" si="3"/>
        <v/>
      </c>
      <c r="V42" s="32" t="str">
        <f t="shared" si="4"/>
        <v/>
      </c>
      <c r="W42" s="33" t="str">
        <f t="shared" si="33"/>
        <v/>
      </c>
      <c r="X42" s="35" t="str">
        <f t="shared" si="34"/>
        <v/>
      </c>
      <c r="Y42" s="53" t="str">
        <f t="shared" si="35"/>
        <v/>
      </c>
      <c r="Z42" s="32" t="str">
        <f t="shared" si="36"/>
        <v/>
      </c>
      <c r="AA42" s="54" t="str">
        <f t="shared" si="37"/>
        <v/>
      </c>
      <c r="AB42" s="45" t="str">
        <f t="shared" si="38"/>
        <v/>
      </c>
      <c r="AC42" s="144">
        <v>43</v>
      </c>
      <c r="AD42" s="36" t="str">
        <f t="shared" si="5"/>
        <v/>
      </c>
      <c r="AE42" s="32" t="str">
        <f t="shared" si="6"/>
        <v/>
      </c>
      <c r="AF42" s="33" t="str">
        <f t="shared" si="39"/>
        <v/>
      </c>
      <c r="AG42" s="35" t="str">
        <f t="shared" si="40"/>
        <v/>
      </c>
      <c r="AH42" s="53" t="str">
        <f t="shared" si="41"/>
        <v/>
      </c>
      <c r="AI42" s="32" t="str">
        <f t="shared" si="42"/>
        <v/>
      </c>
      <c r="AJ42" s="54" t="str">
        <f t="shared" si="43"/>
        <v/>
      </c>
      <c r="AK42" s="45" t="str">
        <f t="shared" si="44"/>
        <v/>
      </c>
      <c r="AL42" s="144">
        <v>43</v>
      </c>
      <c r="AM42" s="36" t="str">
        <f t="shared" si="7"/>
        <v/>
      </c>
      <c r="AN42" s="32" t="str">
        <f t="shared" si="8"/>
        <v/>
      </c>
      <c r="AO42" s="33" t="str">
        <f t="shared" si="45"/>
        <v/>
      </c>
      <c r="AP42" s="35" t="str">
        <f t="shared" si="46"/>
        <v/>
      </c>
      <c r="AQ42" s="53" t="str">
        <f t="shared" si="47"/>
        <v/>
      </c>
      <c r="AR42" s="32" t="str">
        <f t="shared" si="48"/>
        <v/>
      </c>
      <c r="AS42" s="54" t="str">
        <f t="shared" si="49"/>
        <v/>
      </c>
      <c r="AT42" s="45" t="str">
        <f t="shared" si="50"/>
        <v/>
      </c>
      <c r="AU42" s="144">
        <v>43</v>
      </c>
      <c r="AV42" s="36" t="str">
        <f t="shared" si="9"/>
        <v/>
      </c>
      <c r="AW42" s="32" t="str">
        <f t="shared" si="10"/>
        <v/>
      </c>
      <c r="AX42" s="33" t="str">
        <f t="shared" si="51"/>
        <v/>
      </c>
      <c r="AY42" s="35" t="str">
        <f t="shared" si="52"/>
        <v/>
      </c>
      <c r="AZ42" s="53" t="str">
        <f t="shared" si="53"/>
        <v/>
      </c>
      <c r="BA42" s="32" t="str">
        <f t="shared" si="54"/>
        <v/>
      </c>
      <c r="BB42" s="54" t="str">
        <f t="shared" si="55"/>
        <v/>
      </c>
      <c r="BC42" s="45" t="str">
        <f t="shared" si="56"/>
        <v/>
      </c>
      <c r="BD42" s="144">
        <v>43</v>
      </c>
      <c r="BE42" s="36" t="str">
        <f t="shared" si="11"/>
        <v/>
      </c>
      <c r="BF42" s="32" t="str">
        <f t="shared" si="12"/>
        <v/>
      </c>
      <c r="BG42" s="33" t="str">
        <f t="shared" si="57"/>
        <v/>
      </c>
      <c r="BH42" s="35" t="str">
        <f t="shared" si="58"/>
        <v/>
      </c>
      <c r="BI42" s="53" t="str">
        <f t="shared" si="59"/>
        <v/>
      </c>
      <c r="BJ42" s="32" t="str">
        <f t="shared" si="60"/>
        <v/>
      </c>
      <c r="BK42" s="54" t="str">
        <f t="shared" si="61"/>
        <v/>
      </c>
      <c r="BL42" s="45" t="str">
        <f t="shared" si="62"/>
        <v/>
      </c>
      <c r="BM42" s="144">
        <v>43</v>
      </c>
      <c r="BN42" s="36" t="str">
        <f t="shared" si="13"/>
        <v/>
      </c>
      <c r="BO42" s="32" t="str">
        <f t="shared" si="14"/>
        <v/>
      </c>
      <c r="BP42" s="33" t="str">
        <f t="shared" si="63"/>
        <v/>
      </c>
      <c r="BQ42" s="35" t="str">
        <f t="shared" si="64"/>
        <v/>
      </c>
      <c r="BR42" s="53" t="str">
        <f t="shared" si="65"/>
        <v/>
      </c>
      <c r="BS42" s="32" t="str">
        <f t="shared" si="66"/>
        <v/>
      </c>
      <c r="BT42" s="54" t="str">
        <f t="shared" si="67"/>
        <v/>
      </c>
      <c r="BU42" s="45" t="str">
        <f t="shared" si="68"/>
        <v/>
      </c>
      <c r="BV42" s="5">
        <v>43</v>
      </c>
      <c r="BX42" s="80">
        <v>43</v>
      </c>
      <c r="BY42" s="104">
        <f t="shared" si="15"/>
        <v>1200</v>
      </c>
      <c r="BZ42" s="254">
        <f t="shared" si="69"/>
        <v>15.254271067162215</v>
      </c>
      <c r="CA42" s="104">
        <f t="shared" si="70"/>
        <v>21.650326176434124</v>
      </c>
      <c r="CB42" s="105">
        <f t="shared" si="16"/>
        <v>354.08203709061428</v>
      </c>
      <c r="CC42" s="106">
        <f t="shared" si="71"/>
        <v>0.78</v>
      </c>
      <c r="CD42" s="87">
        <f t="shared" si="72"/>
        <v>7.7367495699749957</v>
      </c>
      <c r="CE42" s="23">
        <f t="shared" si="81"/>
        <v>45.766252854395887</v>
      </c>
      <c r="CF42" s="24">
        <f t="shared" si="82"/>
        <v>22.036220741574041</v>
      </c>
      <c r="CG42" s="88">
        <f t="shared" si="73"/>
        <v>21.650326176434124</v>
      </c>
      <c r="CH42" s="22"/>
      <c r="CI42" s="80">
        <v>43</v>
      </c>
      <c r="CJ42" s="104">
        <f t="shared" si="74"/>
        <v>1200</v>
      </c>
      <c r="CK42" s="104">
        <f t="shared" si="75"/>
        <v>15.254271067162215</v>
      </c>
      <c r="CL42" s="104">
        <f t="shared" si="76"/>
        <v>21.650326176434124</v>
      </c>
      <c r="CM42" s="104">
        <f t="shared" si="77"/>
        <v>354.08203709061428</v>
      </c>
      <c r="CN42" s="114">
        <f t="shared" si="78"/>
        <v>0.78</v>
      </c>
      <c r="CO42" s="104">
        <f t="shared" si="79"/>
        <v>1566.3565080272995</v>
      </c>
      <c r="CP42" s="114">
        <f t="shared" si="80"/>
        <v>19.741894839107534</v>
      </c>
      <c r="CQ42"/>
      <c r="CR42"/>
      <c r="CS42"/>
      <c r="CT42"/>
      <c r="CU42"/>
      <c r="CV42"/>
    </row>
    <row r="43" spans="1:100" ht="15" customHeight="1">
      <c r="A43" s="5">
        <v>44</v>
      </c>
      <c r="B43" s="34">
        <f t="shared" si="0"/>
        <v>1600</v>
      </c>
      <c r="C43" s="32">
        <f t="shared" si="19"/>
        <v>15.4</v>
      </c>
      <c r="D43" s="120">
        <f t="shared" si="20"/>
        <v>1336.8801884727466</v>
      </c>
      <c r="E43" s="33">
        <f t="shared" si="21"/>
        <v>0.85</v>
      </c>
      <c r="F43" s="35">
        <f t="shared" si="22"/>
        <v>392.55489753240784</v>
      </c>
      <c r="G43" s="53">
        <f t="shared" si="23"/>
        <v>7.9928415999999993</v>
      </c>
      <c r="H43" s="32">
        <f t="shared" si="24"/>
        <v>49.11330878024755</v>
      </c>
      <c r="I43" s="54">
        <f t="shared" si="25"/>
        <v>19.769453538192426</v>
      </c>
      <c r="J43" s="45">
        <f t="shared" si="26"/>
        <v>19.809093365287922</v>
      </c>
      <c r="K43" s="144">
        <v>44</v>
      </c>
      <c r="L43" s="36">
        <f t="shared" si="1"/>
        <v>1200</v>
      </c>
      <c r="M43" s="32">
        <f t="shared" si="2"/>
        <v>15.4</v>
      </c>
      <c r="N43" s="33">
        <f t="shared" si="27"/>
        <v>0.78</v>
      </c>
      <c r="O43" s="35">
        <f t="shared" si="28"/>
        <v>358.54315996225841</v>
      </c>
      <c r="P43" s="53">
        <f t="shared" si="29"/>
        <v>7.7871717067778352</v>
      </c>
      <c r="Q43" s="32">
        <f t="shared" si="30"/>
        <v>46.042796211901674</v>
      </c>
      <c r="R43" s="54">
        <f t="shared" si="31"/>
        <v>22.10269758935463</v>
      </c>
      <c r="S43" s="45">
        <f t="shared" si="32"/>
        <v>21.715233594411515</v>
      </c>
      <c r="T43" s="144">
        <v>44</v>
      </c>
      <c r="U43" s="36" t="str">
        <f t="shared" si="3"/>
        <v/>
      </c>
      <c r="V43" s="32" t="str">
        <f t="shared" si="4"/>
        <v/>
      </c>
      <c r="W43" s="33" t="str">
        <f t="shared" si="33"/>
        <v/>
      </c>
      <c r="X43" s="35" t="str">
        <f t="shared" si="34"/>
        <v/>
      </c>
      <c r="Y43" s="53" t="str">
        <f t="shared" si="35"/>
        <v/>
      </c>
      <c r="Z43" s="32" t="str">
        <f t="shared" si="36"/>
        <v/>
      </c>
      <c r="AA43" s="54" t="str">
        <f t="shared" si="37"/>
        <v/>
      </c>
      <c r="AB43" s="45" t="str">
        <f t="shared" si="38"/>
        <v/>
      </c>
      <c r="AC43" s="144">
        <v>44</v>
      </c>
      <c r="AD43" s="36" t="str">
        <f t="shared" si="5"/>
        <v/>
      </c>
      <c r="AE43" s="32" t="str">
        <f t="shared" si="6"/>
        <v/>
      </c>
      <c r="AF43" s="33" t="str">
        <f t="shared" si="39"/>
        <v/>
      </c>
      <c r="AG43" s="35" t="str">
        <f t="shared" si="40"/>
        <v/>
      </c>
      <c r="AH43" s="53" t="str">
        <f t="shared" si="41"/>
        <v/>
      </c>
      <c r="AI43" s="32" t="str">
        <f t="shared" si="42"/>
        <v/>
      </c>
      <c r="AJ43" s="54" t="str">
        <f t="shared" si="43"/>
        <v/>
      </c>
      <c r="AK43" s="45" t="str">
        <f t="shared" si="44"/>
        <v/>
      </c>
      <c r="AL43" s="144">
        <v>44</v>
      </c>
      <c r="AM43" s="36" t="str">
        <f t="shared" si="7"/>
        <v/>
      </c>
      <c r="AN43" s="32" t="str">
        <f t="shared" si="8"/>
        <v/>
      </c>
      <c r="AO43" s="33" t="str">
        <f t="shared" si="45"/>
        <v/>
      </c>
      <c r="AP43" s="35" t="str">
        <f t="shared" si="46"/>
        <v/>
      </c>
      <c r="AQ43" s="53" t="str">
        <f t="shared" si="47"/>
        <v/>
      </c>
      <c r="AR43" s="32" t="str">
        <f t="shared" si="48"/>
        <v/>
      </c>
      <c r="AS43" s="54" t="str">
        <f t="shared" si="49"/>
        <v/>
      </c>
      <c r="AT43" s="45" t="str">
        <f t="shared" si="50"/>
        <v/>
      </c>
      <c r="AU43" s="144">
        <v>44</v>
      </c>
      <c r="AV43" s="36" t="str">
        <f t="shared" si="9"/>
        <v/>
      </c>
      <c r="AW43" s="32" t="str">
        <f t="shared" si="10"/>
        <v/>
      </c>
      <c r="AX43" s="33" t="str">
        <f t="shared" si="51"/>
        <v/>
      </c>
      <c r="AY43" s="35" t="str">
        <f t="shared" si="52"/>
        <v/>
      </c>
      <c r="AZ43" s="53" t="str">
        <f t="shared" si="53"/>
        <v/>
      </c>
      <c r="BA43" s="32" t="str">
        <f t="shared" si="54"/>
        <v/>
      </c>
      <c r="BB43" s="54" t="str">
        <f t="shared" si="55"/>
        <v/>
      </c>
      <c r="BC43" s="45" t="str">
        <f t="shared" si="56"/>
        <v/>
      </c>
      <c r="BD43" s="144">
        <v>44</v>
      </c>
      <c r="BE43" s="36" t="str">
        <f t="shared" si="11"/>
        <v/>
      </c>
      <c r="BF43" s="32" t="str">
        <f t="shared" si="12"/>
        <v/>
      </c>
      <c r="BG43" s="33" t="str">
        <f t="shared" si="57"/>
        <v/>
      </c>
      <c r="BH43" s="35" t="str">
        <f t="shared" si="58"/>
        <v/>
      </c>
      <c r="BI43" s="53" t="str">
        <f t="shared" si="59"/>
        <v/>
      </c>
      <c r="BJ43" s="32" t="str">
        <f t="shared" si="60"/>
        <v/>
      </c>
      <c r="BK43" s="54" t="str">
        <f t="shared" si="61"/>
        <v/>
      </c>
      <c r="BL43" s="45" t="str">
        <f t="shared" si="62"/>
        <v/>
      </c>
      <c r="BM43" s="144">
        <v>44</v>
      </c>
      <c r="BN43" s="36" t="str">
        <f t="shared" si="13"/>
        <v/>
      </c>
      <c r="BO43" s="32" t="str">
        <f t="shared" si="14"/>
        <v/>
      </c>
      <c r="BP43" s="33" t="str">
        <f t="shared" si="63"/>
        <v/>
      </c>
      <c r="BQ43" s="35" t="str">
        <f t="shared" si="64"/>
        <v/>
      </c>
      <c r="BR43" s="53" t="str">
        <f t="shared" si="65"/>
        <v/>
      </c>
      <c r="BS43" s="32" t="str">
        <f t="shared" si="66"/>
        <v/>
      </c>
      <c r="BT43" s="54" t="str">
        <f t="shared" si="67"/>
        <v/>
      </c>
      <c r="BU43" s="45" t="str">
        <f t="shared" si="68"/>
        <v/>
      </c>
      <c r="BV43" s="5">
        <v>44</v>
      </c>
      <c r="BX43" s="80">
        <v>44</v>
      </c>
      <c r="BY43" s="104">
        <f t="shared" si="15"/>
        <v>1200</v>
      </c>
      <c r="BZ43" s="254">
        <f t="shared" si="69"/>
        <v>15.346466891130595</v>
      </c>
      <c r="CA43" s="104">
        <f t="shared" si="70"/>
        <v>21.71934358063281</v>
      </c>
      <c r="CB43" s="105">
        <f t="shared" si="16"/>
        <v>358.54315996225841</v>
      </c>
      <c r="CC43" s="106">
        <f t="shared" si="71"/>
        <v>0.78</v>
      </c>
      <c r="CD43" s="87">
        <f t="shared" si="72"/>
        <v>7.7842519446015768</v>
      </c>
      <c r="CE43" s="23">
        <f t="shared" si="81"/>
        <v>46.060066209818679</v>
      </c>
      <c r="CF43" s="24">
        <f t="shared" si="82"/>
        <v>22.106842404457229</v>
      </c>
      <c r="CG43" s="88">
        <f t="shared" si="73"/>
        <v>21.71934358063281</v>
      </c>
      <c r="CH43" s="22"/>
      <c r="CI43" s="80">
        <v>44</v>
      </c>
      <c r="CJ43" s="104">
        <f t="shared" si="74"/>
        <v>1200</v>
      </c>
      <c r="CK43" s="104">
        <f t="shared" si="75"/>
        <v>15.346466891130595</v>
      </c>
      <c r="CL43" s="104">
        <f t="shared" si="76"/>
        <v>21.71934358063281</v>
      </c>
      <c r="CM43" s="104">
        <f t="shared" si="77"/>
        <v>358.54315996225841</v>
      </c>
      <c r="CN43" s="114">
        <f t="shared" si="78"/>
        <v>0.78</v>
      </c>
      <c r="CO43" s="104">
        <f t="shared" si="79"/>
        <v>1563.7969387120554</v>
      </c>
      <c r="CP43" s="114">
        <f t="shared" si="80"/>
        <v>19.809093365287922</v>
      </c>
      <c r="CQ43"/>
      <c r="CR43"/>
      <c r="CS43"/>
      <c r="CT43"/>
      <c r="CU43"/>
      <c r="CV43"/>
    </row>
    <row r="44" spans="1:100" ht="15" customHeight="1">
      <c r="A44" s="5">
        <v>45</v>
      </c>
      <c r="B44" s="34">
        <f t="shared" si="0"/>
        <v>1600</v>
      </c>
      <c r="C44" s="32">
        <f t="shared" si="19"/>
        <v>15.6</v>
      </c>
      <c r="D44" s="120">
        <f t="shared" si="20"/>
        <v>1331.7750074659641</v>
      </c>
      <c r="E44" s="33">
        <f t="shared" si="21"/>
        <v>0.86</v>
      </c>
      <c r="F44" s="35">
        <f t="shared" si="22"/>
        <v>401.70544582927579</v>
      </c>
      <c r="G44" s="53">
        <f t="shared" si="23"/>
        <v>8.0660424000000006</v>
      </c>
      <c r="H44" s="32">
        <f t="shared" si="24"/>
        <v>49.802049866397397</v>
      </c>
      <c r="I44" s="54">
        <f t="shared" si="25"/>
        <v>19.907589523026402</v>
      </c>
      <c r="J44" s="45">
        <f t="shared" si="26"/>
        <v>19.941587363035115</v>
      </c>
      <c r="K44" s="144">
        <v>45</v>
      </c>
      <c r="L44" s="36">
        <f t="shared" si="1"/>
        <v>1200</v>
      </c>
      <c r="M44" s="32">
        <f t="shared" si="2"/>
        <v>15.6</v>
      </c>
      <c r="N44" s="33">
        <f t="shared" si="27"/>
        <v>0.79</v>
      </c>
      <c r="O44" s="35">
        <f t="shared" si="28"/>
        <v>367.5017344514365</v>
      </c>
      <c r="P44" s="53">
        <f t="shared" si="29"/>
        <v>7.8830277549178058</v>
      </c>
      <c r="Q44" s="32">
        <f t="shared" si="30"/>
        <v>46.619363254451507</v>
      </c>
      <c r="R44" s="54">
        <f t="shared" si="31"/>
        <v>22.240656623614072</v>
      </c>
      <c r="S44" s="45">
        <f t="shared" si="32"/>
        <v>21.850011709203482</v>
      </c>
      <c r="T44" s="144">
        <v>45</v>
      </c>
      <c r="U44" s="36" t="str">
        <f t="shared" si="3"/>
        <v/>
      </c>
      <c r="V44" s="32" t="str">
        <f t="shared" si="4"/>
        <v/>
      </c>
      <c r="W44" s="33" t="str">
        <f t="shared" si="33"/>
        <v/>
      </c>
      <c r="X44" s="35" t="str">
        <f t="shared" si="34"/>
        <v/>
      </c>
      <c r="Y44" s="53" t="str">
        <f t="shared" si="35"/>
        <v/>
      </c>
      <c r="Z44" s="32" t="str">
        <f t="shared" si="36"/>
        <v/>
      </c>
      <c r="AA44" s="54" t="str">
        <f t="shared" si="37"/>
        <v/>
      </c>
      <c r="AB44" s="45" t="str">
        <f t="shared" si="38"/>
        <v/>
      </c>
      <c r="AC44" s="144">
        <v>45</v>
      </c>
      <c r="AD44" s="36" t="str">
        <f t="shared" si="5"/>
        <v/>
      </c>
      <c r="AE44" s="32" t="str">
        <f t="shared" si="6"/>
        <v/>
      </c>
      <c r="AF44" s="33" t="str">
        <f t="shared" si="39"/>
        <v/>
      </c>
      <c r="AG44" s="35" t="str">
        <f t="shared" si="40"/>
        <v/>
      </c>
      <c r="AH44" s="53" t="str">
        <f t="shared" si="41"/>
        <v/>
      </c>
      <c r="AI44" s="32" t="str">
        <f t="shared" si="42"/>
        <v/>
      </c>
      <c r="AJ44" s="54" t="str">
        <f t="shared" si="43"/>
        <v/>
      </c>
      <c r="AK44" s="45" t="str">
        <f t="shared" si="44"/>
        <v/>
      </c>
      <c r="AL44" s="144">
        <v>45</v>
      </c>
      <c r="AM44" s="36" t="str">
        <f t="shared" si="7"/>
        <v/>
      </c>
      <c r="AN44" s="32" t="str">
        <f t="shared" si="8"/>
        <v/>
      </c>
      <c r="AO44" s="33" t="str">
        <f t="shared" si="45"/>
        <v/>
      </c>
      <c r="AP44" s="35" t="str">
        <f t="shared" si="46"/>
        <v/>
      </c>
      <c r="AQ44" s="53" t="str">
        <f t="shared" si="47"/>
        <v/>
      </c>
      <c r="AR44" s="32" t="str">
        <f t="shared" si="48"/>
        <v/>
      </c>
      <c r="AS44" s="54" t="str">
        <f t="shared" si="49"/>
        <v/>
      </c>
      <c r="AT44" s="45" t="str">
        <f t="shared" si="50"/>
        <v/>
      </c>
      <c r="AU44" s="144">
        <v>45</v>
      </c>
      <c r="AV44" s="36" t="str">
        <f t="shared" si="9"/>
        <v/>
      </c>
      <c r="AW44" s="32" t="str">
        <f t="shared" si="10"/>
        <v/>
      </c>
      <c r="AX44" s="33" t="str">
        <f t="shared" si="51"/>
        <v/>
      </c>
      <c r="AY44" s="35" t="str">
        <f t="shared" si="52"/>
        <v/>
      </c>
      <c r="AZ44" s="53" t="str">
        <f t="shared" si="53"/>
        <v/>
      </c>
      <c r="BA44" s="32" t="str">
        <f t="shared" si="54"/>
        <v/>
      </c>
      <c r="BB44" s="54" t="str">
        <f t="shared" si="55"/>
        <v/>
      </c>
      <c r="BC44" s="45" t="str">
        <f t="shared" si="56"/>
        <v/>
      </c>
      <c r="BD44" s="144">
        <v>45</v>
      </c>
      <c r="BE44" s="36" t="str">
        <f t="shared" si="11"/>
        <v/>
      </c>
      <c r="BF44" s="32" t="str">
        <f t="shared" si="12"/>
        <v/>
      </c>
      <c r="BG44" s="33" t="str">
        <f t="shared" si="57"/>
        <v/>
      </c>
      <c r="BH44" s="35" t="str">
        <f t="shared" si="58"/>
        <v/>
      </c>
      <c r="BI44" s="53" t="str">
        <f t="shared" si="59"/>
        <v/>
      </c>
      <c r="BJ44" s="32" t="str">
        <f t="shared" si="60"/>
        <v/>
      </c>
      <c r="BK44" s="54" t="str">
        <f t="shared" si="61"/>
        <v/>
      </c>
      <c r="BL44" s="45" t="str">
        <f t="shared" si="62"/>
        <v/>
      </c>
      <c r="BM44" s="144">
        <v>45</v>
      </c>
      <c r="BN44" s="36" t="str">
        <f t="shared" si="13"/>
        <v/>
      </c>
      <c r="BO44" s="32" t="str">
        <f t="shared" si="14"/>
        <v/>
      </c>
      <c r="BP44" s="33" t="str">
        <f t="shared" si="63"/>
        <v/>
      </c>
      <c r="BQ44" s="35" t="str">
        <f t="shared" si="64"/>
        <v/>
      </c>
      <c r="BR44" s="53" t="str">
        <f t="shared" si="65"/>
        <v/>
      </c>
      <c r="BS44" s="32" t="str">
        <f t="shared" si="66"/>
        <v/>
      </c>
      <c r="BT44" s="54" t="str">
        <f t="shared" si="67"/>
        <v/>
      </c>
      <c r="BU44" s="45" t="str">
        <f t="shared" si="68"/>
        <v/>
      </c>
      <c r="BV44" s="5">
        <v>45</v>
      </c>
      <c r="BX44" s="80">
        <v>45</v>
      </c>
      <c r="BY44" s="104">
        <f t="shared" si="15"/>
        <v>1200</v>
      </c>
      <c r="BZ44" s="254">
        <f t="shared" si="69"/>
        <v>15.530858539067353</v>
      </c>
      <c r="CA44" s="104">
        <f t="shared" si="70"/>
        <v>21.855288612971972</v>
      </c>
      <c r="CB44" s="105">
        <f t="shared" si="16"/>
        <v>367.5017344514365</v>
      </c>
      <c r="CC44" s="106">
        <f t="shared" si="71"/>
        <v>0.79</v>
      </c>
      <c r="CD44" s="87">
        <f t="shared" si="72"/>
        <v>7.8792566938547388</v>
      </c>
      <c r="CE44" s="23">
        <f t="shared" si="81"/>
        <v>46.641675570496616</v>
      </c>
      <c r="CF44" s="24">
        <f t="shared" si="82"/>
        <v>22.245978244966789</v>
      </c>
      <c r="CG44" s="88">
        <f t="shared" si="73"/>
        <v>21.855288612971972</v>
      </c>
      <c r="CH44" s="22"/>
      <c r="CI44" s="80">
        <v>45</v>
      </c>
      <c r="CJ44" s="104">
        <f t="shared" si="74"/>
        <v>1200</v>
      </c>
      <c r="CK44" s="104">
        <f t="shared" si="75"/>
        <v>15.530858539067353</v>
      </c>
      <c r="CL44" s="104">
        <f t="shared" si="76"/>
        <v>21.855288612971972</v>
      </c>
      <c r="CM44" s="104">
        <f t="shared" si="77"/>
        <v>367.5017344514365</v>
      </c>
      <c r="CN44" s="114">
        <f t="shared" si="78"/>
        <v>0.79</v>
      </c>
      <c r="CO44" s="104">
        <f t="shared" si="79"/>
        <v>1558.6917577052729</v>
      </c>
      <c r="CP44" s="114">
        <f t="shared" si="80"/>
        <v>19.941587363035115</v>
      </c>
      <c r="CQ44"/>
      <c r="CR44"/>
      <c r="CS44"/>
      <c r="CT44"/>
      <c r="CU44"/>
      <c r="CV44"/>
    </row>
    <row r="45" spans="1:100" ht="15" customHeight="1">
      <c r="A45" s="5">
        <v>46</v>
      </c>
      <c r="B45" s="34">
        <f t="shared" si="0"/>
        <v>1600</v>
      </c>
      <c r="C45" s="32">
        <f t="shared" si="19"/>
        <v>15.8</v>
      </c>
      <c r="D45" s="120">
        <f t="shared" si="20"/>
        <v>1326.689058170904</v>
      </c>
      <c r="E45" s="33">
        <f t="shared" si="21"/>
        <v>0.87</v>
      </c>
      <c r="F45" s="35">
        <f t="shared" si="22"/>
        <v>410.89154942788923</v>
      </c>
      <c r="G45" s="53">
        <f t="shared" si="23"/>
        <v>8.1392431999999992</v>
      </c>
      <c r="H45" s="32">
        <f t="shared" si="24"/>
        <v>50.482770858584161</v>
      </c>
      <c r="I45" s="54">
        <f t="shared" si="25"/>
        <v>20.043181537768842</v>
      </c>
      <c r="J45" s="45">
        <f t="shared" si="26"/>
        <v>20.071596639754205</v>
      </c>
      <c r="K45" s="144">
        <v>46</v>
      </c>
      <c r="L45" s="36">
        <f t="shared" si="1"/>
        <v>1200</v>
      </c>
      <c r="M45" s="32">
        <f t="shared" si="2"/>
        <v>15.8</v>
      </c>
      <c r="N45" s="33">
        <f t="shared" si="27"/>
        <v>0.79</v>
      </c>
      <c r="O45" s="35">
        <f t="shared" si="28"/>
        <v>376.50735739930286</v>
      </c>
      <c r="P45" s="53">
        <f t="shared" si="29"/>
        <v>7.9788838030577782</v>
      </c>
      <c r="Q45" s="32">
        <f t="shared" si="30"/>
        <v>47.187973492609643</v>
      </c>
      <c r="R45" s="54">
        <f t="shared" si="31"/>
        <v>22.375878732596782</v>
      </c>
      <c r="S45" s="45">
        <f t="shared" si="32"/>
        <v>21.982075897101815</v>
      </c>
      <c r="T45" s="144">
        <v>46</v>
      </c>
      <c r="U45" s="36" t="str">
        <f t="shared" si="3"/>
        <v/>
      </c>
      <c r="V45" s="32" t="str">
        <f t="shared" si="4"/>
        <v/>
      </c>
      <c r="W45" s="33" t="str">
        <f t="shared" si="33"/>
        <v/>
      </c>
      <c r="X45" s="35" t="str">
        <f t="shared" si="34"/>
        <v/>
      </c>
      <c r="Y45" s="53" t="str">
        <f t="shared" si="35"/>
        <v/>
      </c>
      <c r="Z45" s="32" t="str">
        <f t="shared" si="36"/>
        <v/>
      </c>
      <c r="AA45" s="54" t="str">
        <f t="shared" si="37"/>
        <v/>
      </c>
      <c r="AB45" s="45" t="str">
        <f t="shared" si="38"/>
        <v/>
      </c>
      <c r="AC45" s="144">
        <v>46</v>
      </c>
      <c r="AD45" s="36" t="str">
        <f t="shared" si="5"/>
        <v/>
      </c>
      <c r="AE45" s="32" t="str">
        <f t="shared" si="6"/>
        <v/>
      </c>
      <c r="AF45" s="33" t="str">
        <f t="shared" si="39"/>
        <v/>
      </c>
      <c r="AG45" s="35" t="str">
        <f t="shared" si="40"/>
        <v/>
      </c>
      <c r="AH45" s="53" t="str">
        <f t="shared" si="41"/>
        <v/>
      </c>
      <c r="AI45" s="32" t="str">
        <f t="shared" si="42"/>
        <v/>
      </c>
      <c r="AJ45" s="54" t="str">
        <f t="shared" si="43"/>
        <v/>
      </c>
      <c r="AK45" s="45" t="str">
        <f t="shared" si="44"/>
        <v/>
      </c>
      <c r="AL45" s="144">
        <v>46</v>
      </c>
      <c r="AM45" s="36" t="str">
        <f t="shared" si="7"/>
        <v/>
      </c>
      <c r="AN45" s="32" t="str">
        <f t="shared" si="8"/>
        <v/>
      </c>
      <c r="AO45" s="33" t="str">
        <f t="shared" si="45"/>
        <v/>
      </c>
      <c r="AP45" s="35" t="str">
        <f t="shared" si="46"/>
        <v/>
      </c>
      <c r="AQ45" s="53" t="str">
        <f t="shared" si="47"/>
        <v/>
      </c>
      <c r="AR45" s="32" t="str">
        <f t="shared" si="48"/>
        <v/>
      </c>
      <c r="AS45" s="54" t="str">
        <f t="shared" si="49"/>
        <v/>
      </c>
      <c r="AT45" s="45" t="str">
        <f t="shared" si="50"/>
        <v/>
      </c>
      <c r="AU45" s="144">
        <v>46</v>
      </c>
      <c r="AV45" s="36" t="str">
        <f t="shared" si="9"/>
        <v/>
      </c>
      <c r="AW45" s="32" t="str">
        <f t="shared" si="10"/>
        <v/>
      </c>
      <c r="AX45" s="33" t="str">
        <f t="shared" si="51"/>
        <v/>
      </c>
      <c r="AY45" s="35" t="str">
        <f t="shared" si="52"/>
        <v/>
      </c>
      <c r="AZ45" s="53" t="str">
        <f t="shared" si="53"/>
        <v/>
      </c>
      <c r="BA45" s="32" t="str">
        <f t="shared" si="54"/>
        <v/>
      </c>
      <c r="BB45" s="54" t="str">
        <f t="shared" si="55"/>
        <v/>
      </c>
      <c r="BC45" s="45" t="str">
        <f t="shared" si="56"/>
        <v/>
      </c>
      <c r="BD45" s="144">
        <v>46</v>
      </c>
      <c r="BE45" s="36" t="str">
        <f t="shared" si="11"/>
        <v/>
      </c>
      <c r="BF45" s="32" t="str">
        <f t="shared" si="12"/>
        <v/>
      </c>
      <c r="BG45" s="33" t="str">
        <f t="shared" si="57"/>
        <v/>
      </c>
      <c r="BH45" s="35" t="str">
        <f t="shared" si="58"/>
        <v/>
      </c>
      <c r="BI45" s="53" t="str">
        <f t="shared" si="59"/>
        <v/>
      </c>
      <c r="BJ45" s="32" t="str">
        <f t="shared" si="60"/>
        <v/>
      </c>
      <c r="BK45" s="54" t="str">
        <f t="shared" si="61"/>
        <v/>
      </c>
      <c r="BL45" s="45" t="str">
        <f t="shared" si="62"/>
        <v/>
      </c>
      <c r="BM45" s="144">
        <v>46</v>
      </c>
      <c r="BN45" s="36" t="str">
        <f t="shared" si="13"/>
        <v/>
      </c>
      <c r="BO45" s="32" t="str">
        <f t="shared" si="14"/>
        <v/>
      </c>
      <c r="BP45" s="33" t="str">
        <f t="shared" si="63"/>
        <v/>
      </c>
      <c r="BQ45" s="35" t="str">
        <f t="shared" si="64"/>
        <v/>
      </c>
      <c r="BR45" s="53" t="str">
        <f t="shared" si="65"/>
        <v/>
      </c>
      <c r="BS45" s="32" t="str">
        <f t="shared" si="66"/>
        <v/>
      </c>
      <c r="BT45" s="54" t="str">
        <f t="shared" si="67"/>
        <v/>
      </c>
      <c r="BU45" s="45" t="str">
        <f t="shared" si="68"/>
        <v/>
      </c>
      <c r="BV45" s="5">
        <v>46</v>
      </c>
      <c r="BX45" s="80">
        <v>46</v>
      </c>
      <c r="BY45" s="104">
        <f t="shared" si="15"/>
        <v>1200</v>
      </c>
      <c r="BZ45" s="254">
        <f t="shared" si="69"/>
        <v>15.715250187004116</v>
      </c>
      <c r="CA45" s="104">
        <f t="shared" si="70"/>
        <v>21.988505670646198</v>
      </c>
      <c r="CB45" s="105">
        <f t="shared" si="16"/>
        <v>376.50735739930286</v>
      </c>
      <c r="CC45" s="106">
        <f t="shared" si="71"/>
        <v>0.79</v>
      </c>
      <c r="CD45" s="87">
        <f t="shared" si="72"/>
        <v>7.9742614431079017</v>
      </c>
      <c r="CE45" s="23">
        <f t="shared" si="81"/>
        <v>47.215326470731092</v>
      </c>
      <c r="CF45" s="24">
        <f t="shared" si="82"/>
        <v>22.382362993384568</v>
      </c>
      <c r="CG45" s="88">
        <f t="shared" si="73"/>
        <v>21.988505670646198</v>
      </c>
      <c r="CH45" s="22"/>
      <c r="CI45" s="80">
        <v>46</v>
      </c>
      <c r="CJ45" s="104">
        <f t="shared" si="74"/>
        <v>1200</v>
      </c>
      <c r="CK45" s="104">
        <f t="shared" si="75"/>
        <v>15.715250187004116</v>
      </c>
      <c r="CL45" s="104">
        <f t="shared" si="76"/>
        <v>21.988505670646198</v>
      </c>
      <c r="CM45" s="104">
        <f t="shared" si="77"/>
        <v>376.50735739930286</v>
      </c>
      <c r="CN45" s="114">
        <f t="shared" si="78"/>
        <v>0.79</v>
      </c>
      <c r="CO45" s="104">
        <f t="shared" si="79"/>
        <v>1553.6058084102128</v>
      </c>
      <c r="CP45" s="114">
        <f t="shared" si="80"/>
        <v>20.071596639754205</v>
      </c>
      <c r="CQ45"/>
      <c r="CR45"/>
      <c r="CS45"/>
      <c r="CT45"/>
      <c r="CU45"/>
      <c r="CV45"/>
    </row>
    <row r="46" spans="1:100" ht="15" customHeight="1">
      <c r="A46" s="5">
        <v>47</v>
      </c>
      <c r="B46" s="34">
        <f t="shared" si="0"/>
        <v>1600</v>
      </c>
      <c r="C46" s="32">
        <f t="shared" si="19"/>
        <v>16</v>
      </c>
      <c r="D46" s="120">
        <f t="shared" si="20"/>
        <v>1321.623034903972</v>
      </c>
      <c r="E46" s="33">
        <f t="shared" si="21"/>
        <v>0.87</v>
      </c>
      <c r="F46" s="35">
        <f t="shared" si="22"/>
        <v>420.11194925624835</v>
      </c>
      <c r="G46" s="53">
        <f t="shared" si="23"/>
        <v>8.2124439999999996</v>
      </c>
      <c r="H46" s="32">
        <f t="shared" si="24"/>
        <v>51.155532903024771</v>
      </c>
      <c r="I46" s="54">
        <f t="shared" si="25"/>
        <v>20.176292930090607</v>
      </c>
      <c r="J46" s="45">
        <f t="shared" si="26"/>
        <v>20.199183067748795</v>
      </c>
      <c r="K46" s="144">
        <v>47</v>
      </c>
      <c r="L46" s="36">
        <f t="shared" si="1"/>
        <v>1200</v>
      </c>
      <c r="M46" s="32">
        <f t="shared" si="2"/>
        <v>16</v>
      </c>
      <c r="N46" s="33">
        <f t="shared" si="27"/>
        <v>0.8</v>
      </c>
      <c r="O46" s="35">
        <f t="shared" si="28"/>
        <v>385.55841914293421</v>
      </c>
      <c r="P46" s="53">
        <f t="shared" si="29"/>
        <v>8.0747398511977497</v>
      </c>
      <c r="Q46" s="32">
        <f t="shared" si="30"/>
        <v>47.748710948965524</v>
      </c>
      <c r="R46" s="54">
        <f t="shared" si="31"/>
        <v>22.508433047480921</v>
      </c>
      <c r="S46" s="45">
        <f t="shared" si="32"/>
        <v>22.111494708375385</v>
      </c>
      <c r="T46" s="144">
        <v>47</v>
      </c>
      <c r="U46" s="36" t="str">
        <f t="shared" si="3"/>
        <v/>
      </c>
      <c r="V46" s="32" t="str">
        <f t="shared" si="4"/>
        <v/>
      </c>
      <c r="W46" s="33" t="str">
        <f t="shared" si="33"/>
        <v/>
      </c>
      <c r="X46" s="35" t="str">
        <f t="shared" si="34"/>
        <v/>
      </c>
      <c r="Y46" s="53" t="str">
        <f t="shared" si="35"/>
        <v/>
      </c>
      <c r="Z46" s="32" t="str">
        <f t="shared" si="36"/>
        <v/>
      </c>
      <c r="AA46" s="54" t="str">
        <f t="shared" si="37"/>
        <v/>
      </c>
      <c r="AB46" s="45" t="str">
        <f t="shared" si="38"/>
        <v/>
      </c>
      <c r="AC46" s="144">
        <v>47</v>
      </c>
      <c r="AD46" s="36" t="str">
        <f t="shared" si="5"/>
        <v/>
      </c>
      <c r="AE46" s="32" t="str">
        <f t="shared" si="6"/>
        <v/>
      </c>
      <c r="AF46" s="33" t="str">
        <f t="shared" si="39"/>
        <v/>
      </c>
      <c r="AG46" s="35" t="str">
        <f t="shared" si="40"/>
        <v/>
      </c>
      <c r="AH46" s="53" t="str">
        <f t="shared" si="41"/>
        <v/>
      </c>
      <c r="AI46" s="32" t="str">
        <f t="shared" si="42"/>
        <v/>
      </c>
      <c r="AJ46" s="54" t="str">
        <f t="shared" si="43"/>
        <v/>
      </c>
      <c r="AK46" s="45" t="str">
        <f t="shared" si="44"/>
        <v/>
      </c>
      <c r="AL46" s="144">
        <v>47</v>
      </c>
      <c r="AM46" s="36" t="str">
        <f t="shared" si="7"/>
        <v/>
      </c>
      <c r="AN46" s="32" t="str">
        <f t="shared" si="8"/>
        <v/>
      </c>
      <c r="AO46" s="33" t="str">
        <f t="shared" si="45"/>
        <v/>
      </c>
      <c r="AP46" s="35" t="str">
        <f t="shared" si="46"/>
        <v/>
      </c>
      <c r="AQ46" s="53" t="str">
        <f t="shared" si="47"/>
        <v/>
      </c>
      <c r="AR46" s="32" t="str">
        <f t="shared" si="48"/>
        <v/>
      </c>
      <c r="AS46" s="54" t="str">
        <f t="shared" si="49"/>
        <v/>
      </c>
      <c r="AT46" s="45" t="str">
        <f t="shared" si="50"/>
        <v/>
      </c>
      <c r="AU46" s="144">
        <v>47</v>
      </c>
      <c r="AV46" s="36" t="str">
        <f t="shared" si="9"/>
        <v/>
      </c>
      <c r="AW46" s="32" t="str">
        <f t="shared" si="10"/>
        <v/>
      </c>
      <c r="AX46" s="33" t="str">
        <f t="shared" si="51"/>
        <v/>
      </c>
      <c r="AY46" s="35" t="str">
        <f t="shared" si="52"/>
        <v/>
      </c>
      <c r="AZ46" s="53" t="str">
        <f t="shared" si="53"/>
        <v/>
      </c>
      <c r="BA46" s="32" t="str">
        <f t="shared" si="54"/>
        <v/>
      </c>
      <c r="BB46" s="54" t="str">
        <f t="shared" si="55"/>
        <v/>
      </c>
      <c r="BC46" s="45" t="str">
        <f t="shared" si="56"/>
        <v/>
      </c>
      <c r="BD46" s="144">
        <v>47</v>
      </c>
      <c r="BE46" s="36" t="str">
        <f t="shared" si="11"/>
        <v/>
      </c>
      <c r="BF46" s="32" t="str">
        <f t="shared" si="12"/>
        <v/>
      </c>
      <c r="BG46" s="33" t="str">
        <f t="shared" si="57"/>
        <v/>
      </c>
      <c r="BH46" s="35" t="str">
        <f t="shared" si="58"/>
        <v/>
      </c>
      <c r="BI46" s="53" t="str">
        <f t="shared" si="59"/>
        <v/>
      </c>
      <c r="BJ46" s="32" t="str">
        <f t="shared" si="60"/>
        <v/>
      </c>
      <c r="BK46" s="54" t="str">
        <f t="shared" si="61"/>
        <v/>
      </c>
      <c r="BL46" s="45" t="str">
        <f t="shared" si="62"/>
        <v/>
      </c>
      <c r="BM46" s="144">
        <v>47</v>
      </c>
      <c r="BN46" s="36" t="str">
        <f t="shared" si="13"/>
        <v/>
      </c>
      <c r="BO46" s="32" t="str">
        <f t="shared" si="14"/>
        <v/>
      </c>
      <c r="BP46" s="33" t="str">
        <f t="shared" si="63"/>
        <v/>
      </c>
      <c r="BQ46" s="35" t="str">
        <f t="shared" si="64"/>
        <v/>
      </c>
      <c r="BR46" s="53" t="str">
        <f t="shared" si="65"/>
        <v/>
      </c>
      <c r="BS46" s="32" t="str">
        <f t="shared" si="66"/>
        <v/>
      </c>
      <c r="BT46" s="54" t="str">
        <f t="shared" si="67"/>
        <v/>
      </c>
      <c r="BU46" s="45" t="str">
        <f t="shared" si="68"/>
        <v/>
      </c>
      <c r="BV46" s="5">
        <v>47</v>
      </c>
      <c r="BX46" s="80">
        <v>47</v>
      </c>
      <c r="BY46" s="104">
        <f t="shared" si="15"/>
        <v>1200</v>
      </c>
      <c r="BZ46" s="254">
        <f t="shared" si="69"/>
        <v>15.899641834940876</v>
      </c>
      <c r="CA46" s="104">
        <f t="shared" si="70"/>
        <v>22.11906339498049</v>
      </c>
      <c r="CB46" s="105">
        <f t="shared" si="16"/>
        <v>385.55841914293421</v>
      </c>
      <c r="CC46" s="106">
        <f t="shared" si="71"/>
        <v>0.8</v>
      </c>
      <c r="CD46" s="87">
        <f t="shared" si="72"/>
        <v>8.0692661923610647</v>
      </c>
      <c r="CE46" s="23">
        <f t="shared" si="81"/>
        <v>47.781100530297408</v>
      </c>
      <c r="CF46" s="24">
        <f t="shared" si="82"/>
        <v>22.516065872716478</v>
      </c>
      <c r="CG46" s="88">
        <f t="shared" si="73"/>
        <v>22.11906339498049</v>
      </c>
      <c r="CH46" s="22"/>
      <c r="CI46" s="80">
        <v>47</v>
      </c>
      <c r="CJ46" s="104">
        <f t="shared" si="74"/>
        <v>1200</v>
      </c>
      <c r="CK46" s="104">
        <f t="shared" si="75"/>
        <v>15.899641834940876</v>
      </c>
      <c r="CL46" s="104">
        <f t="shared" si="76"/>
        <v>22.11906339498049</v>
      </c>
      <c r="CM46" s="104">
        <f t="shared" si="77"/>
        <v>385.55841914293421</v>
      </c>
      <c r="CN46" s="114">
        <f t="shared" si="78"/>
        <v>0.8</v>
      </c>
      <c r="CO46" s="104">
        <f t="shared" si="79"/>
        <v>1548.5397851432808</v>
      </c>
      <c r="CP46" s="114">
        <f t="shared" si="80"/>
        <v>20.199183067748795</v>
      </c>
      <c r="CQ46"/>
      <c r="CR46"/>
      <c r="CS46"/>
      <c r="CT46"/>
      <c r="CU46"/>
      <c r="CV46"/>
    </row>
    <row r="47" spans="1:100" ht="15" customHeight="1">
      <c r="A47" s="5">
        <v>48</v>
      </c>
      <c r="B47" s="34">
        <f t="shared" si="0"/>
        <v>1600</v>
      </c>
      <c r="C47" s="32">
        <f t="shared" si="19"/>
        <v>16.2</v>
      </c>
      <c r="D47" s="120">
        <f t="shared" si="20"/>
        <v>1316.5775761132518</v>
      </c>
      <c r="E47" s="33">
        <f t="shared" si="21"/>
        <v>0.88</v>
      </c>
      <c r="F47" s="35">
        <f t="shared" si="22"/>
        <v>429.365447154881</v>
      </c>
      <c r="G47" s="53">
        <f t="shared" si="23"/>
        <v>8.2856448</v>
      </c>
      <c r="H47" s="32">
        <f t="shared" si="24"/>
        <v>51.820402336687302</v>
      </c>
      <c r="I47" s="54">
        <f t="shared" si="25"/>
        <v>20.306985479010159</v>
      </c>
      <c r="J47" s="45">
        <f t="shared" si="26"/>
        <v>20.324406987204011</v>
      </c>
      <c r="K47" s="144">
        <v>48</v>
      </c>
      <c r="L47" s="36">
        <f t="shared" si="1"/>
        <v>1200</v>
      </c>
      <c r="M47" s="32">
        <f t="shared" si="2"/>
        <v>16.2</v>
      </c>
      <c r="N47" s="33">
        <f t="shared" si="27"/>
        <v>0.81</v>
      </c>
      <c r="O47" s="35">
        <f t="shared" si="28"/>
        <v>394.65337456289058</v>
      </c>
      <c r="P47" s="53">
        <f t="shared" si="29"/>
        <v>8.170595899337723</v>
      </c>
      <c r="Q47" s="32">
        <f t="shared" si="30"/>
        <v>48.301663602636332</v>
      </c>
      <c r="R47" s="54">
        <f t="shared" si="31"/>
        <v>22.638387047846344</v>
      </c>
      <c r="S47" s="45">
        <f t="shared" si="32"/>
        <v>22.238335055573145</v>
      </c>
      <c r="T47" s="144">
        <v>48</v>
      </c>
      <c r="U47" s="36">
        <f t="shared" si="3"/>
        <v>960</v>
      </c>
      <c r="V47" s="32">
        <f t="shared" si="4"/>
        <v>16.2</v>
      </c>
      <c r="W47" s="33">
        <f t="shared" si="33"/>
        <v>0.75</v>
      </c>
      <c r="X47" s="35">
        <f t="shared" si="34"/>
        <v>365.13408952194902</v>
      </c>
      <c r="Y47" s="53">
        <f t="shared" si="35"/>
        <v>8.0773151331477742</v>
      </c>
      <c r="Z47" s="32">
        <f t="shared" si="36"/>
        <v>45.204883491979622</v>
      </c>
      <c r="AA47" s="54">
        <f t="shared" si="37"/>
        <v>24.485677207369235</v>
      </c>
      <c r="AB47" s="45">
        <f t="shared" si="38"/>
        <v>24.08739036615685</v>
      </c>
      <c r="AC47" s="144">
        <v>48</v>
      </c>
      <c r="AD47" s="36" t="str">
        <f t="shared" si="5"/>
        <v/>
      </c>
      <c r="AE47" s="32" t="str">
        <f t="shared" si="6"/>
        <v/>
      </c>
      <c r="AF47" s="33" t="str">
        <f t="shared" si="39"/>
        <v/>
      </c>
      <c r="AG47" s="35" t="str">
        <f t="shared" si="40"/>
        <v/>
      </c>
      <c r="AH47" s="53" t="str">
        <f t="shared" si="41"/>
        <v/>
      </c>
      <c r="AI47" s="32" t="str">
        <f t="shared" si="42"/>
        <v/>
      </c>
      <c r="AJ47" s="54" t="str">
        <f t="shared" si="43"/>
        <v/>
      </c>
      <c r="AK47" s="45" t="str">
        <f t="shared" si="44"/>
        <v/>
      </c>
      <c r="AL47" s="144">
        <v>48</v>
      </c>
      <c r="AM47" s="36" t="str">
        <f t="shared" si="7"/>
        <v/>
      </c>
      <c r="AN47" s="32" t="str">
        <f t="shared" si="8"/>
        <v/>
      </c>
      <c r="AO47" s="33" t="str">
        <f t="shared" si="45"/>
        <v/>
      </c>
      <c r="AP47" s="35" t="str">
        <f t="shared" si="46"/>
        <v/>
      </c>
      <c r="AQ47" s="53" t="str">
        <f t="shared" si="47"/>
        <v/>
      </c>
      <c r="AR47" s="32" t="str">
        <f t="shared" si="48"/>
        <v/>
      </c>
      <c r="AS47" s="54" t="str">
        <f t="shared" si="49"/>
        <v/>
      </c>
      <c r="AT47" s="45" t="str">
        <f t="shared" si="50"/>
        <v/>
      </c>
      <c r="AU47" s="144">
        <v>48</v>
      </c>
      <c r="AV47" s="36" t="str">
        <f t="shared" si="9"/>
        <v/>
      </c>
      <c r="AW47" s="32" t="str">
        <f t="shared" si="10"/>
        <v/>
      </c>
      <c r="AX47" s="33" t="str">
        <f t="shared" si="51"/>
        <v/>
      </c>
      <c r="AY47" s="35" t="str">
        <f t="shared" si="52"/>
        <v/>
      </c>
      <c r="AZ47" s="53" t="str">
        <f t="shared" si="53"/>
        <v/>
      </c>
      <c r="BA47" s="32" t="str">
        <f t="shared" si="54"/>
        <v/>
      </c>
      <c r="BB47" s="54" t="str">
        <f t="shared" si="55"/>
        <v/>
      </c>
      <c r="BC47" s="45" t="str">
        <f t="shared" si="56"/>
        <v/>
      </c>
      <c r="BD47" s="144">
        <v>48</v>
      </c>
      <c r="BE47" s="36" t="str">
        <f t="shared" si="11"/>
        <v/>
      </c>
      <c r="BF47" s="32" t="str">
        <f t="shared" si="12"/>
        <v/>
      </c>
      <c r="BG47" s="33" t="str">
        <f t="shared" si="57"/>
        <v/>
      </c>
      <c r="BH47" s="35" t="str">
        <f t="shared" si="58"/>
        <v/>
      </c>
      <c r="BI47" s="53" t="str">
        <f t="shared" si="59"/>
        <v/>
      </c>
      <c r="BJ47" s="32" t="str">
        <f t="shared" si="60"/>
        <v/>
      </c>
      <c r="BK47" s="54" t="str">
        <f t="shared" si="61"/>
        <v/>
      </c>
      <c r="BL47" s="45" t="str">
        <f t="shared" si="62"/>
        <v/>
      </c>
      <c r="BM47" s="144">
        <v>48</v>
      </c>
      <c r="BN47" s="36" t="str">
        <f t="shared" si="13"/>
        <v/>
      </c>
      <c r="BO47" s="32" t="str">
        <f t="shared" si="14"/>
        <v/>
      </c>
      <c r="BP47" s="33" t="str">
        <f t="shared" si="63"/>
        <v/>
      </c>
      <c r="BQ47" s="35" t="str">
        <f t="shared" si="64"/>
        <v/>
      </c>
      <c r="BR47" s="53" t="str">
        <f t="shared" si="65"/>
        <v/>
      </c>
      <c r="BS47" s="32" t="str">
        <f t="shared" si="66"/>
        <v/>
      </c>
      <c r="BT47" s="54" t="str">
        <f t="shared" si="67"/>
        <v/>
      </c>
      <c r="BU47" s="45" t="str">
        <f t="shared" si="68"/>
        <v/>
      </c>
      <c r="BV47" s="5">
        <v>48</v>
      </c>
      <c r="BX47" s="80">
        <v>48</v>
      </c>
      <c r="BY47" s="104">
        <f t="shared" si="15"/>
        <v>960</v>
      </c>
      <c r="BZ47" s="254">
        <f t="shared" si="69"/>
        <v>16.075656123931921</v>
      </c>
      <c r="CA47" s="104">
        <f t="shared" si="70"/>
        <v>24.096512352182383</v>
      </c>
      <c r="CB47" s="105">
        <f t="shared" si="16"/>
        <v>365.13408952194902</v>
      </c>
      <c r="CC47" s="106">
        <f t="shared" si="71"/>
        <v>0.75</v>
      </c>
      <c r="CD47" s="87">
        <f t="shared" si="72"/>
        <v>8.0712492448631377</v>
      </c>
      <c r="CE47" s="23">
        <f t="shared" si="81"/>
        <v>45.238856891247018</v>
      </c>
      <c r="CF47" s="24">
        <f t="shared" si="82"/>
        <v>24.494876495008803</v>
      </c>
      <c r="CG47" s="88">
        <f t="shared" si="73"/>
        <v>24.096512352182383</v>
      </c>
      <c r="CH47" s="22"/>
      <c r="CI47" s="80">
        <v>48</v>
      </c>
      <c r="CJ47" s="104">
        <f t="shared" si="74"/>
        <v>960</v>
      </c>
      <c r="CK47" s="104">
        <f t="shared" si="75"/>
        <v>16.075656123931921</v>
      </c>
      <c r="CL47" s="104">
        <f t="shared" si="76"/>
        <v>24.096512352182383</v>
      </c>
      <c r="CM47" s="104">
        <f t="shared" si="77"/>
        <v>365.13408952194902</v>
      </c>
      <c r="CN47" s="114">
        <f t="shared" si="78"/>
        <v>0.75</v>
      </c>
      <c r="CO47" s="104">
        <f t="shared" si="79"/>
        <v>1543.4943263525606</v>
      </c>
      <c r="CP47" s="114">
        <f t="shared" si="80"/>
        <v>20.324406987204011</v>
      </c>
      <c r="CQ47"/>
      <c r="CR47"/>
      <c r="CS47"/>
      <c r="CT47"/>
      <c r="CU47"/>
      <c r="CV47"/>
    </row>
    <row r="48" spans="1:100" ht="15" customHeight="1">
      <c r="A48" s="5">
        <v>49</v>
      </c>
      <c r="B48" s="34">
        <f t="shared" si="0"/>
        <v>1600</v>
      </c>
      <c r="C48" s="32">
        <f t="shared" si="19"/>
        <v>16.399999999999999</v>
      </c>
      <c r="D48" s="120">
        <f t="shared" si="20"/>
        <v>1311.5532676048658</v>
      </c>
      <c r="E48" s="33">
        <f t="shared" si="21"/>
        <v>0.88</v>
      </c>
      <c r="F48" s="35">
        <f t="shared" si="22"/>
        <v>438.65090305207582</v>
      </c>
      <c r="G48" s="53">
        <f t="shared" si="23"/>
        <v>8.3588455999999987</v>
      </c>
      <c r="H48" s="32">
        <f t="shared" si="24"/>
        <v>52.477450122068994</v>
      </c>
      <c r="I48" s="54">
        <f t="shared" si="25"/>
        <v>20.435319410013715</v>
      </c>
      <c r="J48" s="45">
        <f t="shared" si="26"/>
        <v>20.447327220954495</v>
      </c>
      <c r="K48" s="144">
        <v>49</v>
      </c>
      <c r="L48" s="36">
        <f t="shared" si="1"/>
        <v>1200</v>
      </c>
      <c r="M48" s="32">
        <f t="shared" si="2"/>
        <v>16.399999999999999</v>
      </c>
      <c r="N48" s="33">
        <f t="shared" si="27"/>
        <v>0.81</v>
      </c>
      <c r="O48" s="35">
        <f t="shared" si="28"/>
        <v>403.79074092825039</v>
      </c>
      <c r="P48" s="53">
        <f t="shared" si="29"/>
        <v>8.2664519474776927</v>
      </c>
      <c r="Q48" s="32">
        <f t="shared" si="30"/>
        <v>48.846922899183774</v>
      </c>
      <c r="R48" s="54">
        <f t="shared" si="31"/>
        <v>22.765806573651627</v>
      </c>
      <c r="S48" s="45">
        <f t="shared" si="32"/>
        <v>22.362662225400488</v>
      </c>
      <c r="T48" s="144">
        <v>49</v>
      </c>
      <c r="U48" s="36">
        <f t="shared" si="3"/>
        <v>960</v>
      </c>
      <c r="V48" s="32">
        <f t="shared" si="4"/>
        <v>16.399999999999999</v>
      </c>
      <c r="W48" s="33">
        <f t="shared" si="33"/>
        <v>0.75</v>
      </c>
      <c r="X48" s="35">
        <f t="shared" si="34"/>
        <v>374.06342993578335</v>
      </c>
      <c r="Y48" s="53">
        <f t="shared" si="35"/>
        <v>8.1720195668903379</v>
      </c>
      <c r="Z48" s="32">
        <f t="shared" si="36"/>
        <v>45.773682609784061</v>
      </c>
      <c r="AA48" s="54">
        <f t="shared" si="37"/>
        <v>24.639243513256552</v>
      </c>
      <c r="AB48" s="45">
        <f t="shared" si="38"/>
        <v>24.237858035911117</v>
      </c>
      <c r="AC48" s="144">
        <v>49</v>
      </c>
      <c r="AD48" s="36" t="str">
        <f t="shared" si="5"/>
        <v/>
      </c>
      <c r="AE48" s="32" t="str">
        <f t="shared" si="6"/>
        <v/>
      </c>
      <c r="AF48" s="33" t="str">
        <f t="shared" si="39"/>
        <v/>
      </c>
      <c r="AG48" s="35" t="str">
        <f t="shared" si="40"/>
        <v/>
      </c>
      <c r="AH48" s="53" t="str">
        <f t="shared" si="41"/>
        <v/>
      </c>
      <c r="AI48" s="32" t="str">
        <f t="shared" si="42"/>
        <v/>
      </c>
      <c r="AJ48" s="54" t="str">
        <f t="shared" si="43"/>
        <v/>
      </c>
      <c r="AK48" s="45" t="str">
        <f t="shared" si="44"/>
        <v/>
      </c>
      <c r="AL48" s="144">
        <v>49</v>
      </c>
      <c r="AM48" s="36" t="str">
        <f t="shared" si="7"/>
        <v/>
      </c>
      <c r="AN48" s="32" t="str">
        <f t="shared" si="8"/>
        <v/>
      </c>
      <c r="AO48" s="33" t="str">
        <f t="shared" si="45"/>
        <v/>
      </c>
      <c r="AP48" s="35" t="str">
        <f t="shared" si="46"/>
        <v/>
      </c>
      <c r="AQ48" s="53" t="str">
        <f t="shared" si="47"/>
        <v/>
      </c>
      <c r="AR48" s="32" t="str">
        <f t="shared" si="48"/>
        <v/>
      </c>
      <c r="AS48" s="54" t="str">
        <f t="shared" si="49"/>
        <v/>
      </c>
      <c r="AT48" s="45" t="str">
        <f t="shared" si="50"/>
        <v/>
      </c>
      <c r="AU48" s="144">
        <v>49</v>
      </c>
      <c r="AV48" s="36" t="str">
        <f t="shared" si="9"/>
        <v/>
      </c>
      <c r="AW48" s="32" t="str">
        <f t="shared" si="10"/>
        <v/>
      </c>
      <c r="AX48" s="33" t="str">
        <f t="shared" si="51"/>
        <v/>
      </c>
      <c r="AY48" s="35" t="str">
        <f t="shared" si="52"/>
        <v/>
      </c>
      <c r="AZ48" s="53" t="str">
        <f t="shared" si="53"/>
        <v/>
      </c>
      <c r="BA48" s="32" t="str">
        <f t="shared" si="54"/>
        <v/>
      </c>
      <c r="BB48" s="54" t="str">
        <f t="shared" si="55"/>
        <v/>
      </c>
      <c r="BC48" s="45" t="str">
        <f t="shared" si="56"/>
        <v/>
      </c>
      <c r="BD48" s="144">
        <v>49</v>
      </c>
      <c r="BE48" s="36" t="str">
        <f t="shared" si="11"/>
        <v/>
      </c>
      <c r="BF48" s="32" t="str">
        <f t="shared" si="12"/>
        <v/>
      </c>
      <c r="BG48" s="33" t="str">
        <f t="shared" si="57"/>
        <v/>
      </c>
      <c r="BH48" s="35" t="str">
        <f t="shared" si="58"/>
        <v/>
      </c>
      <c r="BI48" s="53" t="str">
        <f t="shared" si="59"/>
        <v/>
      </c>
      <c r="BJ48" s="32" t="str">
        <f t="shared" si="60"/>
        <v/>
      </c>
      <c r="BK48" s="54" t="str">
        <f t="shared" si="61"/>
        <v/>
      </c>
      <c r="BL48" s="45" t="str">
        <f t="shared" si="62"/>
        <v/>
      </c>
      <c r="BM48" s="144">
        <v>49</v>
      </c>
      <c r="BN48" s="36" t="str">
        <f t="shared" si="13"/>
        <v/>
      </c>
      <c r="BO48" s="32" t="str">
        <f t="shared" si="14"/>
        <v/>
      </c>
      <c r="BP48" s="33" t="str">
        <f t="shared" si="63"/>
        <v/>
      </c>
      <c r="BQ48" s="35" t="str">
        <f t="shared" si="64"/>
        <v/>
      </c>
      <c r="BR48" s="53" t="str">
        <f t="shared" si="65"/>
        <v/>
      </c>
      <c r="BS48" s="32" t="str">
        <f t="shared" si="66"/>
        <v/>
      </c>
      <c r="BT48" s="54" t="str">
        <f t="shared" si="67"/>
        <v/>
      </c>
      <c r="BU48" s="45" t="str">
        <f t="shared" si="68"/>
        <v/>
      </c>
      <c r="BV48" s="5">
        <v>49</v>
      </c>
      <c r="BX48" s="80">
        <v>49</v>
      </c>
      <c r="BY48" s="104">
        <f t="shared" si="15"/>
        <v>960</v>
      </c>
      <c r="BZ48" s="254">
        <f t="shared" si="69"/>
        <v>16.259944347684169</v>
      </c>
      <c r="CA48" s="104">
        <f t="shared" si="70"/>
        <v>24.248077926738972</v>
      </c>
      <c r="CB48" s="105">
        <f t="shared" si="16"/>
        <v>374.06342993578335</v>
      </c>
      <c r="CC48" s="106">
        <f t="shared" si="71"/>
        <v>0.75</v>
      </c>
      <c r="CD48" s="87">
        <f t="shared" si="72"/>
        <v>8.1651872083742294</v>
      </c>
      <c r="CE48" s="23">
        <f t="shared" si="81"/>
        <v>45.811984512999686</v>
      </c>
      <c r="CF48" s="24">
        <f t="shared" si="82"/>
        <v>24.649550009572955</v>
      </c>
      <c r="CG48" s="88">
        <f t="shared" si="73"/>
        <v>24.248077926738972</v>
      </c>
      <c r="CH48" s="22"/>
      <c r="CI48" s="80">
        <v>49</v>
      </c>
      <c r="CJ48" s="104">
        <f t="shared" si="74"/>
        <v>960</v>
      </c>
      <c r="CK48" s="104">
        <f t="shared" si="75"/>
        <v>16.259944347684169</v>
      </c>
      <c r="CL48" s="104">
        <f t="shared" si="76"/>
        <v>24.248077926738972</v>
      </c>
      <c r="CM48" s="104">
        <f t="shared" si="77"/>
        <v>374.06342993578335</v>
      </c>
      <c r="CN48" s="114">
        <f t="shared" si="78"/>
        <v>0.75</v>
      </c>
      <c r="CO48" s="104">
        <f t="shared" si="79"/>
        <v>1538.4700178441747</v>
      </c>
      <c r="CP48" s="114">
        <f t="shared" si="80"/>
        <v>20.447327220954495</v>
      </c>
      <c r="CQ48"/>
      <c r="CR48"/>
      <c r="CS48"/>
      <c r="CT48"/>
      <c r="CU48"/>
      <c r="CV48"/>
    </row>
    <row r="49" spans="1:100" ht="15" customHeight="1" thickBot="1">
      <c r="A49" s="6">
        <v>50</v>
      </c>
      <c r="B49" s="37">
        <f t="shared" si="0"/>
        <v>1600</v>
      </c>
      <c r="C49" s="38">
        <f t="shared" si="19"/>
        <v>16.5</v>
      </c>
      <c r="D49" s="119">
        <f t="shared" si="20"/>
        <v>1309.0492141356522</v>
      </c>
      <c r="E49" s="39">
        <f t="shared" si="21"/>
        <v>0.89</v>
      </c>
      <c r="F49" s="40">
        <f t="shared" si="22"/>
        <v>443.30527418950663</v>
      </c>
      <c r="G49" s="51">
        <f t="shared" si="23"/>
        <v>8.3954459999999997</v>
      </c>
      <c r="H49" s="38">
        <f t="shared" si="24"/>
        <v>52.803064207608109</v>
      </c>
      <c r="I49" s="52">
        <f t="shared" si="25"/>
        <v>20.498620293863151</v>
      </c>
      <c r="J49" s="44">
        <f t="shared" si="26"/>
        <v>20.507941427219077</v>
      </c>
      <c r="K49" s="144">
        <v>50</v>
      </c>
      <c r="L49" s="41">
        <f t="shared" si="1"/>
        <v>1200</v>
      </c>
      <c r="M49" s="38">
        <f t="shared" si="2"/>
        <v>16.5</v>
      </c>
      <c r="N49" s="39">
        <f t="shared" si="27"/>
        <v>0.82</v>
      </c>
      <c r="O49" s="40">
        <f t="shared" si="28"/>
        <v>408.37488139499135</v>
      </c>
      <c r="P49" s="51">
        <f t="shared" si="29"/>
        <v>8.3143799715476803</v>
      </c>
      <c r="Q49" s="38">
        <f t="shared" si="30"/>
        <v>49.116696950641575</v>
      </c>
      <c r="R49" s="52">
        <f t="shared" si="31"/>
        <v>22.828586038913624</v>
      </c>
      <c r="S49" s="44">
        <f t="shared" si="32"/>
        <v>22.423903329964595</v>
      </c>
      <c r="T49" s="144">
        <v>50</v>
      </c>
      <c r="U49" s="41">
        <f t="shared" si="3"/>
        <v>960</v>
      </c>
      <c r="V49" s="38">
        <f t="shared" si="4"/>
        <v>16.5</v>
      </c>
      <c r="W49" s="39">
        <f t="shared" si="33"/>
        <v>0.76</v>
      </c>
      <c r="X49" s="40">
        <f t="shared" si="34"/>
        <v>378.5471290976763</v>
      </c>
      <c r="Y49" s="51">
        <f t="shared" si="35"/>
        <v>8.2193717837616216</v>
      </c>
      <c r="Z49" s="38">
        <f t="shared" si="36"/>
        <v>46.055481982886171</v>
      </c>
      <c r="AA49" s="52">
        <f t="shared" si="37"/>
        <v>24.714971195033556</v>
      </c>
      <c r="AB49" s="44">
        <f t="shared" si="38"/>
        <v>24.312045268745813</v>
      </c>
      <c r="AC49" s="144">
        <v>50</v>
      </c>
      <c r="AD49" s="41" t="str">
        <f t="shared" si="5"/>
        <v/>
      </c>
      <c r="AE49" s="38" t="str">
        <f t="shared" si="6"/>
        <v/>
      </c>
      <c r="AF49" s="39" t="str">
        <f t="shared" si="39"/>
        <v/>
      </c>
      <c r="AG49" s="40" t="str">
        <f t="shared" si="40"/>
        <v/>
      </c>
      <c r="AH49" s="51" t="str">
        <f t="shared" si="41"/>
        <v/>
      </c>
      <c r="AI49" s="38" t="str">
        <f t="shared" si="42"/>
        <v/>
      </c>
      <c r="AJ49" s="52" t="str">
        <f t="shared" si="43"/>
        <v/>
      </c>
      <c r="AK49" s="44" t="str">
        <f t="shared" si="44"/>
        <v/>
      </c>
      <c r="AL49" s="144">
        <v>50</v>
      </c>
      <c r="AM49" s="41" t="str">
        <f t="shared" si="7"/>
        <v/>
      </c>
      <c r="AN49" s="38" t="str">
        <f t="shared" si="8"/>
        <v/>
      </c>
      <c r="AO49" s="39" t="str">
        <f t="shared" si="45"/>
        <v/>
      </c>
      <c r="AP49" s="40" t="str">
        <f t="shared" si="46"/>
        <v/>
      </c>
      <c r="AQ49" s="51" t="str">
        <f t="shared" si="47"/>
        <v/>
      </c>
      <c r="AR49" s="38" t="str">
        <f t="shared" si="48"/>
        <v/>
      </c>
      <c r="AS49" s="52" t="str">
        <f t="shared" si="49"/>
        <v/>
      </c>
      <c r="AT49" s="44" t="str">
        <f t="shared" si="50"/>
        <v/>
      </c>
      <c r="AU49" s="144">
        <v>50</v>
      </c>
      <c r="AV49" s="41" t="str">
        <f t="shared" si="9"/>
        <v/>
      </c>
      <c r="AW49" s="38" t="str">
        <f t="shared" si="10"/>
        <v/>
      </c>
      <c r="AX49" s="39" t="str">
        <f t="shared" si="51"/>
        <v/>
      </c>
      <c r="AY49" s="40" t="str">
        <f t="shared" si="52"/>
        <v/>
      </c>
      <c r="AZ49" s="51" t="str">
        <f t="shared" si="53"/>
        <v/>
      </c>
      <c r="BA49" s="38" t="str">
        <f t="shared" si="54"/>
        <v/>
      </c>
      <c r="BB49" s="52" t="str">
        <f t="shared" si="55"/>
        <v/>
      </c>
      <c r="BC49" s="44" t="str">
        <f t="shared" si="56"/>
        <v/>
      </c>
      <c r="BD49" s="144">
        <v>50</v>
      </c>
      <c r="BE49" s="41" t="str">
        <f t="shared" si="11"/>
        <v/>
      </c>
      <c r="BF49" s="38" t="str">
        <f t="shared" si="12"/>
        <v/>
      </c>
      <c r="BG49" s="39" t="str">
        <f t="shared" si="57"/>
        <v/>
      </c>
      <c r="BH49" s="40" t="str">
        <f t="shared" si="58"/>
        <v/>
      </c>
      <c r="BI49" s="51" t="str">
        <f t="shared" si="59"/>
        <v/>
      </c>
      <c r="BJ49" s="38" t="str">
        <f t="shared" si="60"/>
        <v/>
      </c>
      <c r="BK49" s="52" t="str">
        <f t="shared" si="61"/>
        <v/>
      </c>
      <c r="BL49" s="44" t="str">
        <f t="shared" si="62"/>
        <v/>
      </c>
      <c r="BM49" s="144">
        <v>50</v>
      </c>
      <c r="BN49" s="41" t="str">
        <f t="shared" si="13"/>
        <v/>
      </c>
      <c r="BO49" s="38" t="str">
        <f t="shared" si="14"/>
        <v/>
      </c>
      <c r="BP49" s="39" t="str">
        <f t="shared" si="63"/>
        <v/>
      </c>
      <c r="BQ49" s="40" t="str">
        <f t="shared" si="64"/>
        <v/>
      </c>
      <c r="BR49" s="51" t="str">
        <f t="shared" si="65"/>
        <v/>
      </c>
      <c r="BS49" s="38" t="str">
        <f t="shared" si="66"/>
        <v/>
      </c>
      <c r="BT49" s="52" t="str">
        <f t="shared" si="67"/>
        <v/>
      </c>
      <c r="BU49" s="44" t="str">
        <f t="shared" si="68"/>
        <v/>
      </c>
      <c r="BV49" s="6">
        <v>50</v>
      </c>
      <c r="BX49" s="81">
        <v>50</v>
      </c>
      <c r="BY49" s="107">
        <f t="shared" si="15"/>
        <v>960</v>
      </c>
      <c r="BZ49" s="255">
        <f t="shared" si="69"/>
        <v>16.352088459560289</v>
      </c>
      <c r="CA49" s="107">
        <f t="shared" si="70"/>
        <v>24.322809544539801</v>
      </c>
      <c r="CB49" s="108">
        <f t="shared" si="16"/>
        <v>378.5471290976763</v>
      </c>
      <c r="CC49" s="109">
        <f t="shared" si="71"/>
        <v>0.76</v>
      </c>
      <c r="CD49" s="89">
        <f t="shared" si="72"/>
        <v>8.212156190129777</v>
      </c>
      <c r="CE49" s="90">
        <f t="shared" si="81"/>
        <v>46.095948534521739</v>
      </c>
      <c r="CF49" s="91">
        <f t="shared" si="82"/>
        <v>24.725826689547954</v>
      </c>
      <c r="CG49" s="92">
        <f t="shared" si="73"/>
        <v>24.322809544539801</v>
      </c>
      <c r="CH49" s="22"/>
      <c r="CI49" s="81">
        <v>50</v>
      </c>
      <c r="CJ49" s="107">
        <f t="shared" si="74"/>
        <v>960</v>
      </c>
      <c r="CK49" s="107">
        <f t="shared" si="75"/>
        <v>16.352088459560289</v>
      </c>
      <c r="CL49" s="107">
        <f t="shared" si="76"/>
        <v>24.322809544539801</v>
      </c>
      <c r="CM49" s="107">
        <f t="shared" si="77"/>
        <v>378.5471290976763</v>
      </c>
      <c r="CN49" s="115">
        <f t="shared" si="78"/>
        <v>0.76</v>
      </c>
      <c r="CO49" s="107">
        <f t="shared" si="79"/>
        <v>1535.965964374961</v>
      </c>
      <c r="CP49" s="115">
        <f t="shared" si="80"/>
        <v>20.507941427219077</v>
      </c>
      <c r="CQ49"/>
      <c r="CR49"/>
      <c r="CS49"/>
      <c r="CT49"/>
      <c r="CU49"/>
      <c r="CV49"/>
    </row>
    <row r="50" spans="1:100" ht="15" customHeight="1">
      <c r="A50" s="4">
        <v>51</v>
      </c>
      <c r="B50" s="30">
        <f t="shared" si="0"/>
        <v>1600</v>
      </c>
      <c r="C50" s="27">
        <f t="shared" si="19"/>
        <v>16.7</v>
      </c>
      <c r="D50" s="118">
        <f t="shared" si="20"/>
        <v>1304.0576218043693</v>
      </c>
      <c r="E50" s="28">
        <f t="shared" si="21"/>
        <v>0.89</v>
      </c>
      <c r="F50" s="29">
        <f t="shared" si="22"/>
        <v>452.63664984825721</v>
      </c>
      <c r="G50" s="49">
        <f t="shared" si="23"/>
        <v>8.4686468000000001</v>
      </c>
      <c r="H50" s="27">
        <f t="shared" si="24"/>
        <v>53.448521415281739</v>
      </c>
      <c r="I50" s="50">
        <f t="shared" si="25"/>
        <v>20.623525867556104</v>
      </c>
      <c r="J50" s="43">
        <f t="shared" si="26"/>
        <v>20.627513150100722</v>
      </c>
      <c r="K50" s="144">
        <v>51</v>
      </c>
      <c r="L50" s="31">
        <f t="shared" si="1"/>
        <v>1200</v>
      </c>
      <c r="M50" s="27">
        <f t="shared" si="2"/>
        <v>16.7</v>
      </c>
      <c r="N50" s="28">
        <f t="shared" si="27"/>
        <v>0.82</v>
      </c>
      <c r="O50" s="29">
        <f t="shared" si="28"/>
        <v>417.57321527954332</v>
      </c>
      <c r="P50" s="49">
        <f t="shared" si="29"/>
        <v>8.4102360196876518</v>
      </c>
      <c r="Q50" s="27">
        <f t="shared" si="30"/>
        <v>49.650594145281978</v>
      </c>
      <c r="R50" s="50">
        <f t="shared" si="31"/>
        <v>22.952323754064853</v>
      </c>
      <c r="S50" s="43">
        <f t="shared" si="32"/>
        <v>22.54457962739281</v>
      </c>
      <c r="T50" s="144">
        <v>51</v>
      </c>
      <c r="U50" s="31">
        <f t="shared" si="3"/>
        <v>960</v>
      </c>
      <c r="V50" s="27">
        <f t="shared" si="4"/>
        <v>16.7</v>
      </c>
      <c r="W50" s="28">
        <f t="shared" si="33"/>
        <v>0.76</v>
      </c>
      <c r="X50" s="29">
        <f t="shared" si="34"/>
        <v>387.5515860458612</v>
      </c>
      <c r="Y50" s="49">
        <f t="shared" si="35"/>
        <v>8.3140762175041854</v>
      </c>
      <c r="Z50" s="27">
        <f t="shared" si="36"/>
        <v>46.613908257170259</v>
      </c>
      <c r="AA50" s="50">
        <f t="shared" si="37"/>
        <v>24.864355203049143</v>
      </c>
      <c r="AB50" s="43">
        <f t="shared" si="38"/>
        <v>24.458365784477362</v>
      </c>
      <c r="AC50" s="144">
        <v>51</v>
      </c>
      <c r="AD50" s="31" t="str">
        <f t="shared" si="5"/>
        <v/>
      </c>
      <c r="AE50" s="27" t="str">
        <f t="shared" si="6"/>
        <v/>
      </c>
      <c r="AF50" s="28" t="str">
        <f t="shared" si="39"/>
        <v/>
      </c>
      <c r="AG50" s="29" t="str">
        <f t="shared" si="40"/>
        <v/>
      </c>
      <c r="AH50" s="49" t="str">
        <f t="shared" si="41"/>
        <v/>
      </c>
      <c r="AI50" s="27" t="str">
        <f t="shared" si="42"/>
        <v/>
      </c>
      <c r="AJ50" s="50" t="str">
        <f t="shared" si="43"/>
        <v/>
      </c>
      <c r="AK50" s="43" t="str">
        <f t="shared" si="44"/>
        <v/>
      </c>
      <c r="AL50" s="144">
        <v>51</v>
      </c>
      <c r="AM50" s="31" t="str">
        <f t="shared" si="7"/>
        <v/>
      </c>
      <c r="AN50" s="27" t="str">
        <f t="shared" si="8"/>
        <v/>
      </c>
      <c r="AO50" s="28" t="str">
        <f t="shared" si="45"/>
        <v/>
      </c>
      <c r="AP50" s="29" t="str">
        <f t="shared" si="46"/>
        <v/>
      </c>
      <c r="AQ50" s="49" t="str">
        <f t="shared" si="47"/>
        <v/>
      </c>
      <c r="AR50" s="27" t="str">
        <f t="shared" si="48"/>
        <v/>
      </c>
      <c r="AS50" s="50" t="str">
        <f t="shared" si="49"/>
        <v/>
      </c>
      <c r="AT50" s="43" t="str">
        <f t="shared" si="50"/>
        <v/>
      </c>
      <c r="AU50" s="144">
        <v>51</v>
      </c>
      <c r="AV50" s="31" t="str">
        <f t="shared" si="9"/>
        <v/>
      </c>
      <c r="AW50" s="27" t="str">
        <f t="shared" si="10"/>
        <v/>
      </c>
      <c r="AX50" s="28" t="str">
        <f t="shared" si="51"/>
        <v/>
      </c>
      <c r="AY50" s="29" t="str">
        <f t="shared" si="52"/>
        <v/>
      </c>
      <c r="AZ50" s="49" t="str">
        <f t="shared" si="53"/>
        <v/>
      </c>
      <c r="BA50" s="27" t="str">
        <f t="shared" si="54"/>
        <v/>
      </c>
      <c r="BB50" s="50" t="str">
        <f t="shared" si="55"/>
        <v/>
      </c>
      <c r="BC50" s="43" t="str">
        <f t="shared" si="56"/>
        <v/>
      </c>
      <c r="BD50" s="144">
        <v>51</v>
      </c>
      <c r="BE50" s="31" t="str">
        <f t="shared" si="11"/>
        <v/>
      </c>
      <c r="BF50" s="27" t="str">
        <f t="shared" si="12"/>
        <v/>
      </c>
      <c r="BG50" s="28" t="str">
        <f t="shared" si="57"/>
        <v/>
      </c>
      <c r="BH50" s="29" t="str">
        <f t="shared" si="58"/>
        <v/>
      </c>
      <c r="BI50" s="49" t="str">
        <f t="shared" si="59"/>
        <v/>
      </c>
      <c r="BJ50" s="27" t="str">
        <f t="shared" si="60"/>
        <v/>
      </c>
      <c r="BK50" s="50" t="str">
        <f t="shared" si="61"/>
        <v/>
      </c>
      <c r="BL50" s="43" t="str">
        <f t="shared" si="62"/>
        <v/>
      </c>
      <c r="BM50" s="144">
        <v>51</v>
      </c>
      <c r="BN50" s="31" t="str">
        <f t="shared" si="13"/>
        <v/>
      </c>
      <c r="BO50" s="27" t="str">
        <f t="shared" si="14"/>
        <v/>
      </c>
      <c r="BP50" s="28" t="str">
        <f t="shared" si="63"/>
        <v/>
      </c>
      <c r="BQ50" s="29" t="str">
        <f t="shared" si="64"/>
        <v/>
      </c>
      <c r="BR50" s="49" t="str">
        <f t="shared" si="65"/>
        <v/>
      </c>
      <c r="BS50" s="27" t="str">
        <f t="shared" si="66"/>
        <v/>
      </c>
      <c r="BT50" s="50" t="str">
        <f t="shared" si="67"/>
        <v/>
      </c>
      <c r="BU50" s="43" t="str">
        <f t="shared" si="68"/>
        <v/>
      </c>
      <c r="BV50" s="4">
        <v>51</v>
      </c>
      <c r="BX50" s="79">
        <v>51</v>
      </c>
      <c r="BY50" s="101">
        <f t="shared" si="15"/>
        <v>960</v>
      </c>
      <c r="BZ50" s="256">
        <f t="shared" si="69"/>
        <v>16.536376683312536</v>
      </c>
      <c r="CA50" s="101">
        <f t="shared" si="70"/>
        <v>24.47020973154606</v>
      </c>
      <c r="CB50" s="102">
        <f t="shared" si="16"/>
        <v>387.5515860458612</v>
      </c>
      <c r="CC50" s="103">
        <f t="shared" si="71"/>
        <v>0.76</v>
      </c>
      <c r="CD50" s="93">
        <f t="shared" si="72"/>
        <v>8.3060941536408688</v>
      </c>
      <c r="CE50" s="94">
        <f t="shared" si="81"/>
        <v>46.658703703230117</v>
      </c>
      <c r="CF50" s="95">
        <f t="shared" si="82"/>
        <v>24.876299518198035</v>
      </c>
      <c r="CG50" s="96">
        <f t="shared" si="73"/>
        <v>24.47020973154606</v>
      </c>
      <c r="CH50" s="22"/>
      <c r="CI50" s="79">
        <v>51</v>
      </c>
      <c r="CJ50" s="101">
        <f t="shared" si="74"/>
        <v>960</v>
      </c>
      <c r="CK50" s="101">
        <f t="shared" si="75"/>
        <v>16.536376683312536</v>
      </c>
      <c r="CL50" s="101">
        <f t="shared" si="76"/>
        <v>24.47020973154606</v>
      </c>
      <c r="CM50" s="101">
        <f t="shared" si="77"/>
        <v>387.5515860458612</v>
      </c>
      <c r="CN50" s="113">
        <f t="shared" si="78"/>
        <v>0.76</v>
      </c>
      <c r="CO50" s="101">
        <f t="shared" si="79"/>
        <v>1530.9743720436782</v>
      </c>
      <c r="CP50" s="113">
        <f t="shared" si="80"/>
        <v>20.627513150100722</v>
      </c>
      <c r="CQ50"/>
      <c r="CR50"/>
      <c r="CS50"/>
      <c r="CT50"/>
      <c r="CU50"/>
      <c r="CV50"/>
    </row>
    <row r="51" spans="1:100" ht="15" customHeight="1">
      <c r="A51" s="5">
        <v>52</v>
      </c>
      <c r="B51" s="34">
        <f t="shared" si="0"/>
        <v>1600</v>
      </c>
      <c r="C51" s="32">
        <f t="shared" si="19"/>
        <v>16.899999999999999</v>
      </c>
      <c r="D51" s="120">
        <f t="shared" si="20"/>
        <v>1299.088433748253</v>
      </c>
      <c r="E51" s="33">
        <f t="shared" si="21"/>
        <v>0.9</v>
      </c>
      <c r="F51" s="35">
        <f t="shared" si="22"/>
        <v>461.99736986473062</v>
      </c>
      <c r="G51" s="53">
        <f t="shared" si="23"/>
        <v>8.5418476000000005</v>
      </c>
      <c r="H51" s="32">
        <f t="shared" si="24"/>
        <v>54.086351278935318</v>
      </c>
      <c r="I51" s="54">
        <f t="shared" si="25"/>
        <v>20.746216715159431</v>
      </c>
      <c r="J51" s="45">
        <f t="shared" si="26"/>
        <v>20.744921727863364</v>
      </c>
      <c r="K51" s="144">
        <v>52</v>
      </c>
      <c r="L51" s="36">
        <f t="shared" si="1"/>
        <v>1200</v>
      </c>
      <c r="M51" s="32">
        <f t="shared" si="2"/>
        <v>16.899999999999999</v>
      </c>
      <c r="N51" s="33">
        <f t="shared" si="27"/>
        <v>0.83</v>
      </c>
      <c r="O51" s="35">
        <f t="shared" si="28"/>
        <v>426.81051226977581</v>
      </c>
      <c r="P51" s="53">
        <f t="shared" si="29"/>
        <v>8.5060920678276233</v>
      </c>
      <c r="Q51" s="32">
        <f t="shared" si="30"/>
        <v>50.177038864191282</v>
      </c>
      <c r="R51" s="54">
        <f t="shared" si="31"/>
        <v>23.073684527256276</v>
      </c>
      <c r="S51" s="45">
        <f t="shared" si="32"/>
        <v>22.662898956304517</v>
      </c>
      <c r="T51" s="144">
        <v>52</v>
      </c>
      <c r="U51" s="36">
        <f t="shared" si="3"/>
        <v>960</v>
      </c>
      <c r="V51" s="32">
        <f t="shared" si="4"/>
        <v>16.899999999999999</v>
      </c>
      <c r="W51" s="33">
        <f t="shared" si="33"/>
        <v>0.77</v>
      </c>
      <c r="X51" s="35">
        <f t="shared" si="34"/>
        <v>396.60416241833343</v>
      </c>
      <c r="Y51" s="53">
        <f t="shared" si="35"/>
        <v>8.4087806512467509</v>
      </c>
      <c r="Z51" s="32">
        <f t="shared" si="36"/>
        <v>47.165478428733877</v>
      </c>
      <c r="AA51" s="54">
        <f t="shared" si="37"/>
        <v>25.011029292472749</v>
      </c>
      <c r="AB51" s="45">
        <f t="shared" si="38"/>
        <v>24.601999153062863</v>
      </c>
      <c r="AC51" s="144">
        <v>52</v>
      </c>
      <c r="AD51" s="36" t="str">
        <f t="shared" si="5"/>
        <v/>
      </c>
      <c r="AE51" s="32" t="str">
        <f t="shared" si="6"/>
        <v/>
      </c>
      <c r="AF51" s="33" t="str">
        <f t="shared" si="39"/>
        <v/>
      </c>
      <c r="AG51" s="35" t="str">
        <f t="shared" si="40"/>
        <v/>
      </c>
      <c r="AH51" s="53" t="str">
        <f t="shared" si="41"/>
        <v/>
      </c>
      <c r="AI51" s="32" t="str">
        <f t="shared" si="42"/>
        <v/>
      </c>
      <c r="AJ51" s="54" t="str">
        <f t="shared" si="43"/>
        <v/>
      </c>
      <c r="AK51" s="45" t="str">
        <f t="shared" si="44"/>
        <v/>
      </c>
      <c r="AL51" s="144">
        <v>52</v>
      </c>
      <c r="AM51" s="36" t="str">
        <f t="shared" si="7"/>
        <v/>
      </c>
      <c r="AN51" s="32" t="str">
        <f t="shared" si="8"/>
        <v/>
      </c>
      <c r="AO51" s="33" t="str">
        <f t="shared" si="45"/>
        <v/>
      </c>
      <c r="AP51" s="35" t="str">
        <f t="shared" si="46"/>
        <v/>
      </c>
      <c r="AQ51" s="53" t="str">
        <f t="shared" si="47"/>
        <v/>
      </c>
      <c r="AR51" s="32" t="str">
        <f t="shared" si="48"/>
        <v/>
      </c>
      <c r="AS51" s="54" t="str">
        <f t="shared" si="49"/>
        <v/>
      </c>
      <c r="AT51" s="45" t="str">
        <f t="shared" si="50"/>
        <v/>
      </c>
      <c r="AU51" s="144">
        <v>52</v>
      </c>
      <c r="AV51" s="36" t="str">
        <f t="shared" si="9"/>
        <v/>
      </c>
      <c r="AW51" s="32" t="str">
        <f t="shared" si="10"/>
        <v/>
      </c>
      <c r="AX51" s="33" t="str">
        <f t="shared" si="51"/>
        <v/>
      </c>
      <c r="AY51" s="35" t="str">
        <f t="shared" si="52"/>
        <v/>
      </c>
      <c r="AZ51" s="53" t="str">
        <f t="shared" si="53"/>
        <v/>
      </c>
      <c r="BA51" s="32" t="str">
        <f t="shared" si="54"/>
        <v/>
      </c>
      <c r="BB51" s="54" t="str">
        <f t="shared" si="55"/>
        <v/>
      </c>
      <c r="BC51" s="45" t="str">
        <f t="shared" si="56"/>
        <v/>
      </c>
      <c r="BD51" s="144">
        <v>52</v>
      </c>
      <c r="BE51" s="36" t="str">
        <f t="shared" si="11"/>
        <v/>
      </c>
      <c r="BF51" s="32" t="str">
        <f t="shared" si="12"/>
        <v/>
      </c>
      <c r="BG51" s="33" t="str">
        <f t="shared" si="57"/>
        <v/>
      </c>
      <c r="BH51" s="35" t="str">
        <f t="shared" si="58"/>
        <v/>
      </c>
      <c r="BI51" s="53" t="str">
        <f t="shared" si="59"/>
        <v/>
      </c>
      <c r="BJ51" s="32" t="str">
        <f t="shared" si="60"/>
        <v/>
      </c>
      <c r="BK51" s="54" t="str">
        <f t="shared" si="61"/>
        <v/>
      </c>
      <c r="BL51" s="45" t="str">
        <f t="shared" si="62"/>
        <v/>
      </c>
      <c r="BM51" s="144">
        <v>52</v>
      </c>
      <c r="BN51" s="36" t="str">
        <f t="shared" si="13"/>
        <v/>
      </c>
      <c r="BO51" s="32" t="str">
        <f t="shared" si="14"/>
        <v/>
      </c>
      <c r="BP51" s="33" t="str">
        <f t="shared" si="63"/>
        <v/>
      </c>
      <c r="BQ51" s="35" t="str">
        <f t="shared" si="64"/>
        <v/>
      </c>
      <c r="BR51" s="53" t="str">
        <f t="shared" si="65"/>
        <v/>
      </c>
      <c r="BS51" s="32" t="str">
        <f t="shared" si="66"/>
        <v/>
      </c>
      <c r="BT51" s="54" t="str">
        <f t="shared" si="67"/>
        <v/>
      </c>
      <c r="BU51" s="45" t="str">
        <f t="shared" si="68"/>
        <v/>
      </c>
      <c r="BV51" s="5">
        <v>52</v>
      </c>
      <c r="BX51" s="80">
        <v>52</v>
      </c>
      <c r="BY51" s="104">
        <f t="shared" si="15"/>
        <v>960</v>
      </c>
      <c r="BZ51" s="254">
        <f t="shared" si="69"/>
        <v>16.720664907064783</v>
      </c>
      <c r="CA51" s="104">
        <f t="shared" si="70"/>
        <v>24.614910694146765</v>
      </c>
      <c r="CB51" s="105">
        <f t="shared" si="16"/>
        <v>396.60416241833343</v>
      </c>
      <c r="CC51" s="106">
        <f t="shared" si="71"/>
        <v>0.77</v>
      </c>
      <c r="CD51" s="87">
        <f t="shared" si="72"/>
        <v>8.4000321171519623</v>
      </c>
      <c r="CE51" s="23">
        <f t="shared" si="81"/>
        <v>47.214600716646117</v>
      </c>
      <c r="CF51" s="24">
        <f t="shared" si="82"/>
        <v>25.02405024865142</v>
      </c>
      <c r="CG51" s="88">
        <f t="shared" si="73"/>
        <v>24.614910694146765</v>
      </c>
      <c r="CH51" s="22"/>
      <c r="CI51" s="80">
        <v>52</v>
      </c>
      <c r="CJ51" s="104">
        <f t="shared" si="74"/>
        <v>960</v>
      </c>
      <c r="CK51" s="104">
        <f t="shared" si="75"/>
        <v>16.720664907064783</v>
      </c>
      <c r="CL51" s="104">
        <f t="shared" si="76"/>
        <v>24.614910694146765</v>
      </c>
      <c r="CM51" s="104">
        <f t="shared" si="77"/>
        <v>396.60416241833343</v>
      </c>
      <c r="CN51" s="114">
        <f t="shared" si="78"/>
        <v>0.77</v>
      </c>
      <c r="CO51" s="104">
        <f t="shared" si="79"/>
        <v>1526.0051839875618</v>
      </c>
      <c r="CP51" s="114">
        <f t="shared" si="80"/>
        <v>20.744921727863364</v>
      </c>
      <c r="CQ51"/>
      <c r="CR51"/>
      <c r="CS51"/>
      <c r="CT51"/>
      <c r="CU51"/>
      <c r="CV51"/>
    </row>
    <row r="52" spans="1:100" ht="15" customHeight="1">
      <c r="A52" s="5">
        <v>53</v>
      </c>
      <c r="B52" s="34">
        <f t="shared" si="0"/>
        <v>1600</v>
      </c>
      <c r="C52" s="32">
        <f t="shared" si="19"/>
        <v>17.100000000000001</v>
      </c>
      <c r="D52" s="120">
        <f t="shared" si="20"/>
        <v>1294.1420747349273</v>
      </c>
      <c r="E52" s="33">
        <f t="shared" si="21"/>
        <v>0.9</v>
      </c>
      <c r="F52" s="35">
        <f t="shared" si="22"/>
        <v>471.38647673429898</v>
      </c>
      <c r="G52" s="53">
        <f t="shared" si="23"/>
        <v>8.6150483999999992</v>
      </c>
      <c r="H52" s="32">
        <f t="shared" si="24"/>
        <v>54.716637080564638</v>
      </c>
      <c r="I52" s="54">
        <f t="shared" si="25"/>
        <v>20.866747782940632</v>
      </c>
      <c r="J52" s="45">
        <f t="shared" si="26"/>
        <v>20.860220827075942</v>
      </c>
      <c r="K52" s="144">
        <v>53</v>
      </c>
      <c r="L52" s="36">
        <f t="shared" si="1"/>
        <v>1200</v>
      </c>
      <c r="M52" s="32">
        <f t="shared" si="2"/>
        <v>17.100000000000001</v>
      </c>
      <c r="N52" s="33">
        <f t="shared" si="27"/>
        <v>0.84</v>
      </c>
      <c r="O52" s="35">
        <f t="shared" si="28"/>
        <v>436.08549134234357</v>
      </c>
      <c r="P52" s="53">
        <f t="shared" si="29"/>
        <v>8.6019481159675966</v>
      </c>
      <c r="Q52" s="32">
        <f t="shared" si="30"/>
        <v>50.696131325513136</v>
      </c>
      <c r="R52" s="54">
        <f t="shared" si="31"/>
        <v>23.192728596252312</v>
      </c>
      <c r="S52" s="45">
        <f t="shared" si="32"/>
        <v>22.778921048286183</v>
      </c>
      <c r="T52" s="144">
        <v>53</v>
      </c>
      <c r="U52" s="36">
        <f t="shared" si="3"/>
        <v>960</v>
      </c>
      <c r="V52" s="32">
        <f t="shared" si="4"/>
        <v>17.100000000000001</v>
      </c>
      <c r="W52" s="33">
        <f t="shared" si="33"/>
        <v>0.78</v>
      </c>
      <c r="X52" s="35">
        <f t="shared" si="34"/>
        <v>405.70335499557166</v>
      </c>
      <c r="Y52" s="53">
        <f t="shared" si="35"/>
        <v>8.5034850849893164</v>
      </c>
      <c r="Z52" s="32">
        <f t="shared" si="36"/>
        <v>47.710244792659779</v>
      </c>
      <c r="AA52" s="54">
        <f t="shared" si="37"/>
        <v>25.155054652554696</v>
      </c>
      <c r="AB52" s="45">
        <f t="shared" si="38"/>
        <v>24.743006049579368</v>
      </c>
      <c r="AC52" s="144">
        <v>53</v>
      </c>
      <c r="AD52" s="36" t="str">
        <f t="shared" si="5"/>
        <v/>
      </c>
      <c r="AE52" s="32" t="str">
        <f t="shared" si="6"/>
        <v/>
      </c>
      <c r="AF52" s="33" t="str">
        <f t="shared" si="39"/>
        <v/>
      </c>
      <c r="AG52" s="35" t="str">
        <f t="shared" si="40"/>
        <v/>
      </c>
      <c r="AH52" s="53" t="str">
        <f t="shared" si="41"/>
        <v/>
      </c>
      <c r="AI52" s="32" t="str">
        <f t="shared" si="42"/>
        <v/>
      </c>
      <c r="AJ52" s="54" t="str">
        <f t="shared" si="43"/>
        <v/>
      </c>
      <c r="AK52" s="45" t="str">
        <f t="shared" si="44"/>
        <v/>
      </c>
      <c r="AL52" s="144">
        <v>53</v>
      </c>
      <c r="AM52" s="36" t="str">
        <f t="shared" si="7"/>
        <v/>
      </c>
      <c r="AN52" s="32" t="str">
        <f t="shared" si="8"/>
        <v/>
      </c>
      <c r="AO52" s="33" t="str">
        <f t="shared" si="45"/>
        <v/>
      </c>
      <c r="AP52" s="35" t="str">
        <f t="shared" si="46"/>
        <v/>
      </c>
      <c r="AQ52" s="53" t="str">
        <f t="shared" si="47"/>
        <v/>
      </c>
      <c r="AR52" s="32" t="str">
        <f t="shared" si="48"/>
        <v/>
      </c>
      <c r="AS52" s="54" t="str">
        <f t="shared" si="49"/>
        <v/>
      </c>
      <c r="AT52" s="45" t="str">
        <f t="shared" si="50"/>
        <v/>
      </c>
      <c r="AU52" s="144">
        <v>53</v>
      </c>
      <c r="AV52" s="36" t="str">
        <f t="shared" si="9"/>
        <v/>
      </c>
      <c r="AW52" s="32" t="str">
        <f t="shared" si="10"/>
        <v/>
      </c>
      <c r="AX52" s="33" t="str">
        <f t="shared" si="51"/>
        <v/>
      </c>
      <c r="AY52" s="35" t="str">
        <f t="shared" si="52"/>
        <v/>
      </c>
      <c r="AZ52" s="53" t="str">
        <f t="shared" si="53"/>
        <v/>
      </c>
      <c r="BA52" s="32" t="str">
        <f t="shared" si="54"/>
        <v/>
      </c>
      <c r="BB52" s="54" t="str">
        <f t="shared" si="55"/>
        <v/>
      </c>
      <c r="BC52" s="45" t="str">
        <f t="shared" si="56"/>
        <v/>
      </c>
      <c r="BD52" s="144">
        <v>53</v>
      </c>
      <c r="BE52" s="36" t="str">
        <f t="shared" si="11"/>
        <v/>
      </c>
      <c r="BF52" s="32" t="str">
        <f t="shared" si="12"/>
        <v/>
      </c>
      <c r="BG52" s="33" t="str">
        <f t="shared" si="57"/>
        <v/>
      </c>
      <c r="BH52" s="35" t="str">
        <f t="shared" si="58"/>
        <v/>
      </c>
      <c r="BI52" s="53" t="str">
        <f t="shared" si="59"/>
        <v/>
      </c>
      <c r="BJ52" s="32" t="str">
        <f t="shared" si="60"/>
        <v/>
      </c>
      <c r="BK52" s="54" t="str">
        <f t="shared" si="61"/>
        <v/>
      </c>
      <c r="BL52" s="45" t="str">
        <f t="shared" si="62"/>
        <v/>
      </c>
      <c r="BM52" s="144">
        <v>53</v>
      </c>
      <c r="BN52" s="36" t="str">
        <f t="shared" si="13"/>
        <v/>
      </c>
      <c r="BO52" s="32" t="str">
        <f t="shared" si="14"/>
        <v/>
      </c>
      <c r="BP52" s="33" t="str">
        <f t="shared" si="63"/>
        <v/>
      </c>
      <c r="BQ52" s="35" t="str">
        <f t="shared" si="64"/>
        <v/>
      </c>
      <c r="BR52" s="53" t="str">
        <f t="shared" si="65"/>
        <v/>
      </c>
      <c r="BS52" s="32" t="str">
        <f t="shared" si="66"/>
        <v/>
      </c>
      <c r="BT52" s="54" t="str">
        <f t="shared" si="67"/>
        <v/>
      </c>
      <c r="BU52" s="45" t="str">
        <f t="shared" si="68"/>
        <v/>
      </c>
      <c r="BV52" s="5">
        <v>53</v>
      </c>
      <c r="BX52" s="80">
        <v>53</v>
      </c>
      <c r="BY52" s="104">
        <f t="shared" si="15"/>
        <v>960</v>
      </c>
      <c r="BZ52" s="254">
        <f t="shared" si="69"/>
        <v>16.904953130817031</v>
      </c>
      <c r="CA52" s="104">
        <f t="shared" si="70"/>
        <v>24.756973179183003</v>
      </c>
      <c r="CB52" s="105">
        <f t="shared" si="16"/>
        <v>405.70335499557166</v>
      </c>
      <c r="CC52" s="106">
        <f t="shared" si="71"/>
        <v>0.78</v>
      </c>
      <c r="CD52" s="87">
        <f t="shared" si="72"/>
        <v>8.4939700806630558</v>
      </c>
      <c r="CE52" s="23">
        <f t="shared" si="81"/>
        <v>47.763690140512203</v>
      </c>
      <c r="CF52" s="24">
        <f t="shared" si="82"/>
        <v>25.169140142530601</v>
      </c>
      <c r="CG52" s="88">
        <f t="shared" si="73"/>
        <v>24.756973179183003</v>
      </c>
      <c r="CH52" s="22"/>
      <c r="CI52" s="80">
        <v>53</v>
      </c>
      <c r="CJ52" s="104">
        <f t="shared" si="74"/>
        <v>960</v>
      </c>
      <c r="CK52" s="104">
        <f t="shared" si="75"/>
        <v>16.904953130817031</v>
      </c>
      <c r="CL52" s="104">
        <f t="shared" si="76"/>
        <v>24.756973179183003</v>
      </c>
      <c r="CM52" s="104">
        <f t="shared" si="77"/>
        <v>405.70335499557166</v>
      </c>
      <c r="CN52" s="114">
        <f t="shared" si="78"/>
        <v>0.78</v>
      </c>
      <c r="CO52" s="104">
        <f t="shared" si="79"/>
        <v>1521.0588249742361</v>
      </c>
      <c r="CP52" s="114">
        <f t="shared" si="80"/>
        <v>20.860220827075942</v>
      </c>
      <c r="CQ52"/>
      <c r="CR52"/>
      <c r="CS52"/>
      <c r="CT52"/>
      <c r="CU52"/>
      <c r="CV52"/>
    </row>
    <row r="53" spans="1:100" ht="15" customHeight="1">
      <c r="A53" s="5">
        <v>54</v>
      </c>
      <c r="B53" s="34">
        <f t="shared" si="0"/>
        <v>1600</v>
      </c>
      <c r="C53" s="32">
        <f t="shared" si="19"/>
        <v>17.3</v>
      </c>
      <c r="D53" s="120">
        <f t="shared" si="20"/>
        <v>1289.2189295530579</v>
      </c>
      <c r="E53" s="33">
        <f t="shared" si="21"/>
        <v>0.91</v>
      </c>
      <c r="F53" s="35">
        <f t="shared" si="22"/>
        <v>480.80305961357163</v>
      </c>
      <c r="G53" s="53">
        <f t="shared" si="23"/>
        <v>8.6882491999999996</v>
      </c>
      <c r="H53" s="32">
        <f t="shared" si="24"/>
        <v>55.339464666088496</v>
      </c>
      <c r="I53" s="54">
        <f t="shared" si="25"/>
        <v>20.985172562630101</v>
      </c>
      <c r="J53" s="45">
        <f t="shared" si="26"/>
        <v>20.973462693646443</v>
      </c>
      <c r="K53" s="144">
        <v>54</v>
      </c>
      <c r="L53" s="36">
        <f t="shared" si="1"/>
        <v>1200</v>
      </c>
      <c r="M53" s="32">
        <f t="shared" si="2"/>
        <v>17.3</v>
      </c>
      <c r="N53" s="33">
        <f t="shared" si="27"/>
        <v>0.84</v>
      </c>
      <c r="O53" s="35">
        <f t="shared" si="28"/>
        <v>445.3969244781062</v>
      </c>
      <c r="P53" s="53">
        <f t="shared" si="29"/>
        <v>8.6978041641075681</v>
      </c>
      <c r="Q53" s="32">
        <f t="shared" si="30"/>
        <v>51.207973423463002</v>
      </c>
      <c r="R53" s="54">
        <f t="shared" si="31"/>
        <v>23.309514646831158</v>
      </c>
      <c r="S53" s="45">
        <f t="shared" si="32"/>
        <v>22.892704095979418</v>
      </c>
      <c r="T53" s="144">
        <v>54</v>
      </c>
      <c r="U53" s="36">
        <f t="shared" si="3"/>
        <v>960</v>
      </c>
      <c r="V53" s="32">
        <f t="shared" si="4"/>
        <v>17.3</v>
      </c>
      <c r="W53" s="33">
        <f t="shared" si="33"/>
        <v>0.78</v>
      </c>
      <c r="X53" s="35">
        <f t="shared" si="34"/>
        <v>414.84771331060801</v>
      </c>
      <c r="Y53" s="53">
        <f t="shared" si="35"/>
        <v>8.598189518731882</v>
      </c>
      <c r="Z53" s="32">
        <f t="shared" si="36"/>
        <v>48.248263475331314</v>
      </c>
      <c r="AA53" s="54">
        <f t="shared" si="37"/>
        <v>25.296491238409473</v>
      </c>
      <c r="AB53" s="45">
        <f t="shared" si="38"/>
        <v>24.881445925338529</v>
      </c>
      <c r="AC53" s="144">
        <v>54</v>
      </c>
      <c r="AD53" s="36" t="str">
        <f t="shared" si="5"/>
        <v/>
      </c>
      <c r="AE53" s="32" t="str">
        <f t="shared" si="6"/>
        <v/>
      </c>
      <c r="AF53" s="33" t="str">
        <f t="shared" si="39"/>
        <v/>
      </c>
      <c r="AG53" s="35" t="str">
        <f t="shared" si="40"/>
        <v/>
      </c>
      <c r="AH53" s="53" t="str">
        <f t="shared" si="41"/>
        <v/>
      </c>
      <c r="AI53" s="32" t="str">
        <f t="shared" si="42"/>
        <v/>
      </c>
      <c r="AJ53" s="54" t="str">
        <f t="shared" si="43"/>
        <v/>
      </c>
      <c r="AK53" s="45" t="str">
        <f t="shared" si="44"/>
        <v/>
      </c>
      <c r="AL53" s="144">
        <v>54</v>
      </c>
      <c r="AM53" s="36" t="str">
        <f t="shared" si="7"/>
        <v/>
      </c>
      <c r="AN53" s="32" t="str">
        <f t="shared" si="8"/>
        <v/>
      </c>
      <c r="AO53" s="33" t="str">
        <f t="shared" si="45"/>
        <v/>
      </c>
      <c r="AP53" s="35" t="str">
        <f t="shared" si="46"/>
        <v/>
      </c>
      <c r="AQ53" s="53" t="str">
        <f t="shared" si="47"/>
        <v/>
      </c>
      <c r="AR53" s="32" t="str">
        <f t="shared" si="48"/>
        <v/>
      </c>
      <c r="AS53" s="54" t="str">
        <f t="shared" si="49"/>
        <v/>
      </c>
      <c r="AT53" s="45" t="str">
        <f t="shared" si="50"/>
        <v/>
      </c>
      <c r="AU53" s="144">
        <v>54</v>
      </c>
      <c r="AV53" s="36" t="str">
        <f t="shared" si="9"/>
        <v/>
      </c>
      <c r="AW53" s="32" t="str">
        <f t="shared" si="10"/>
        <v/>
      </c>
      <c r="AX53" s="33" t="str">
        <f t="shared" si="51"/>
        <v/>
      </c>
      <c r="AY53" s="35" t="str">
        <f t="shared" si="52"/>
        <v/>
      </c>
      <c r="AZ53" s="53" t="str">
        <f t="shared" si="53"/>
        <v/>
      </c>
      <c r="BA53" s="32" t="str">
        <f t="shared" si="54"/>
        <v/>
      </c>
      <c r="BB53" s="54" t="str">
        <f t="shared" si="55"/>
        <v/>
      </c>
      <c r="BC53" s="45" t="str">
        <f t="shared" si="56"/>
        <v/>
      </c>
      <c r="BD53" s="144">
        <v>54</v>
      </c>
      <c r="BE53" s="36" t="str">
        <f t="shared" si="11"/>
        <v/>
      </c>
      <c r="BF53" s="32" t="str">
        <f t="shared" si="12"/>
        <v/>
      </c>
      <c r="BG53" s="33" t="str">
        <f t="shared" si="57"/>
        <v/>
      </c>
      <c r="BH53" s="35" t="str">
        <f t="shared" si="58"/>
        <v/>
      </c>
      <c r="BI53" s="53" t="str">
        <f t="shared" si="59"/>
        <v/>
      </c>
      <c r="BJ53" s="32" t="str">
        <f t="shared" si="60"/>
        <v/>
      </c>
      <c r="BK53" s="54" t="str">
        <f t="shared" si="61"/>
        <v/>
      </c>
      <c r="BL53" s="45" t="str">
        <f t="shared" si="62"/>
        <v/>
      </c>
      <c r="BM53" s="144">
        <v>54</v>
      </c>
      <c r="BN53" s="36" t="str">
        <f t="shared" si="13"/>
        <v/>
      </c>
      <c r="BO53" s="32" t="str">
        <f t="shared" si="14"/>
        <v/>
      </c>
      <c r="BP53" s="33" t="str">
        <f t="shared" si="63"/>
        <v/>
      </c>
      <c r="BQ53" s="35" t="str">
        <f t="shared" si="64"/>
        <v/>
      </c>
      <c r="BR53" s="53" t="str">
        <f t="shared" si="65"/>
        <v/>
      </c>
      <c r="BS53" s="32" t="str">
        <f t="shared" si="66"/>
        <v/>
      </c>
      <c r="BT53" s="54" t="str">
        <f t="shared" si="67"/>
        <v/>
      </c>
      <c r="BU53" s="45" t="str">
        <f t="shared" si="68"/>
        <v/>
      </c>
      <c r="BV53" s="5">
        <v>54</v>
      </c>
      <c r="BX53" s="80">
        <v>54</v>
      </c>
      <c r="BY53" s="104">
        <f t="shared" si="15"/>
        <v>960</v>
      </c>
      <c r="BZ53" s="254">
        <f t="shared" si="69"/>
        <v>17.089241354569275</v>
      </c>
      <c r="CA53" s="104">
        <f t="shared" si="70"/>
        <v>24.896456716679825</v>
      </c>
      <c r="CB53" s="105">
        <f t="shared" si="16"/>
        <v>414.84771331060801</v>
      </c>
      <c r="CC53" s="106">
        <f t="shared" si="71"/>
        <v>0.78</v>
      </c>
      <c r="CD53" s="87">
        <f t="shared" si="72"/>
        <v>8.5879080441741475</v>
      </c>
      <c r="CE53" s="23">
        <f t="shared" si="81"/>
        <v>48.306026470792474</v>
      </c>
      <c r="CF53" s="24">
        <f t="shared" si="82"/>
        <v>25.311629234330489</v>
      </c>
      <c r="CG53" s="88">
        <f t="shared" si="73"/>
        <v>24.896456716679825</v>
      </c>
      <c r="CH53" s="22"/>
      <c r="CI53" s="80">
        <v>54</v>
      </c>
      <c r="CJ53" s="104">
        <f t="shared" si="74"/>
        <v>960</v>
      </c>
      <c r="CK53" s="104">
        <f t="shared" si="75"/>
        <v>17.089241354569275</v>
      </c>
      <c r="CL53" s="104">
        <f t="shared" si="76"/>
        <v>24.896456716679825</v>
      </c>
      <c r="CM53" s="104">
        <f t="shared" si="77"/>
        <v>414.84771331060801</v>
      </c>
      <c r="CN53" s="114">
        <f t="shared" si="78"/>
        <v>0.78</v>
      </c>
      <c r="CO53" s="104">
        <f t="shared" si="79"/>
        <v>1516.1356797923668</v>
      </c>
      <c r="CP53" s="114">
        <f t="shared" si="80"/>
        <v>20.973462693646443</v>
      </c>
      <c r="CQ53"/>
      <c r="CR53"/>
      <c r="CS53"/>
      <c r="CT53"/>
      <c r="CU53"/>
      <c r="CV53"/>
    </row>
    <row r="54" spans="1:100" ht="15" customHeight="1">
      <c r="A54" s="5">
        <v>55</v>
      </c>
      <c r="B54" s="34">
        <f t="shared" si="0"/>
        <v>1600</v>
      </c>
      <c r="C54" s="32">
        <f t="shared" si="19"/>
        <v>17.399999999999999</v>
      </c>
      <c r="D54" s="120">
        <f t="shared" si="20"/>
        <v>1286.7661720640874</v>
      </c>
      <c r="E54" s="33">
        <f t="shared" si="21"/>
        <v>0.91</v>
      </c>
      <c r="F54" s="35">
        <f t="shared" si="22"/>
        <v>485.52138211896346</v>
      </c>
      <c r="G54" s="53">
        <f t="shared" si="23"/>
        <v>8.7248495999999989</v>
      </c>
      <c r="H54" s="32">
        <f t="shared" si="24"/>
        <v>55.648109065279876</v>
      </c>
      <c r="I54" s="54">
        <f t="shared" si="25"/>
        <v>21.043611419450091</v>
      </c>
      <c r="J54" s="45">
        <f t="shared" si="26"/>
        <v>21.029328109491097</v>
      </c>
      <c r="K54" s="144">
        <v>55</v>
      </c>
      <c r="L54" s="36">
        <f t="shared" si="1"/>
        <v>1200</v>
      </c>
      <c r="M54" s="32">
        <f t="shared" si="2"/>
        <v>17.399999999999999</v>
      </c>
      <c r="N54" s="33">
        <f t="shared" si="27"/>
        <v>0.84</v>
      </c>
      <c r="O54" s="35">
        <f t="shared" si="28"/>
        <v>450.065941567891</v>
      </c>
      <c r="P54" s="53">
        <f t="shared" si="29"/>
        <v>8.745732188177552</v>
      </c>
      <c r="Q54" s="32">
        <f t="shared" si="30"/>
        <v>51.461207807882396</v>
      </c>
      <c r="R54" s="54">
        <f t="shared" si="31"/>
        <v>23.367078836265527</v>
      </c>
      <c r="S54" s="45">
        <f t="shared" si="32"/>
        <v>22.948773748678672</v>
      </c>
      <c r="T54" s="144">
        <v>55</v>
      </c>
      <c r="U54" s="36">
        <f t="shared" si="3"/>
        <v>960</v>
      </c>
      <c r="V54" s="32">
        <f t="shared" si="4"/>
        <v>17.399999999999999</v>
      </c>
      <c r="W54" s="33">
        <f t="shared" si="33"/>
        <v>0.79</v>
      </c>
      <c r="X54" s="35">
        <f t="shared" si="34"/>
        <v>419.43639042290761</v>
      </c>
      <c r="Y54" s="53">
        <f t="shared" si="35"/>
        <v>8.6455417356031621</v>
      </c>
      <c r="Z54" s="32">
        <f t="shared" si="36"/>
        <v>48.514760931131555</v>
      </c>
      <c r="AA54" s="54">
        <f t="shared" si="37"/>
        <v>25.366257139342856</v>
      </c>
      <c r="AB54" s="45">
        <f t="shared" si="38"/>
        <v>24.949721474174027</v>
      </c>
      <c r="AC54" s="144">
        <v>55</v>
      </c>
      <c r="AD54" s="36" t="str">
        <f t="shared" si="5"/>
        <v/>
      </c>
      <c r="AE54" s="32" t="str">
        <f t="shared" si="6"/>
        <v/>
      </c>
      <c r="AF54" s="33" t="str">
        <f t="shared" si="39"/>
        <v/>
      </c>
      <c r="AG54" s="35" t="str">
        <f t="shared" si="40"/>
        <v/>
      </c>
      <c r="AH54" s="53" t="str">
        <f t="shared" si="41"/>
        <v/>
      </c>
      <c r="AI54" s="32" t="str">
        <f t="shared" si="42"/>
        <v/>
      </c>
      <c r="AJ54" s="54" t="str">
        <f t="shared" si="43"/>
        <v/>
      </c>
      <c r="AK54" s="45" t="str">
        <f t="shared" si="44"/>
        <v/>
      </c>
      <c r="AL54" s="144">
        <v>55</v>
      </c>
      <c r="AM54" s="36" t="str">
        <f t="shared" si="7"/>
        <v/>
      </c>
      <c r="AN54" s="32" t="str">
        <f t="shared" si="8"/>
        <v/>
      </c>
      <c r="AO54" s="33" t="str">
        <f t="shared" si="45"/>
        <v/>
      </c>
      <c r="AP54" s="35" t="str">
        <f t="shared" si="46"/>
        <v/>
      </c>
      <c r="AQ54" s="53" t="str">
        <f t="shared" si="47"/>
        <v/>
      </c>
      <c r="AR54" s="32" t="str">
        <f t="shared" si="48"/>
        <v/>
      </c>
      <c r="AS54" s="54" t="str">
        <f t="shared" si="49"/>
        <v/>
      </c>
      <c r="AT54" s="45" t="str">
        <f t="shared" si="50"/>
        <v/>
      </c>
      <c r="AU54" s="144">
        <v>55</v>
      </c>
      <c r="AV54" s="36" t="str">
        <f t="shared" si="9"/>
        <v/>
      </c>
      <c r="AW54" s="32" t="str">
        <f t="shared" si="10"/>
        <v/>
      </c>
      <c r="AX54" s="33" t="str">
        <f t="shared" si="51"/>
        <v/>
      </c>
      <c r="AY54" s="35" t="str">
        <f t="shared" si="52"/>
        <v/>
      </c>
      <c r="AZ54" s="53" t="str">
        <f t="shared" si="53"/>
        <v/>
      </c>
      <c r="BA54" s="32" t="str">
        <f t="shared" si="54"/>
        <v/>
      </c>
      <c r="BB54" s="54" t="str">
        <f t="shared" si="55"/>
        <v/>
      </c>
      <c r="BC54" s="45" t="str">
        <f t="shared" si="56"/>
        <v/>
      </c>
      <c r="BD54" s="144">
        <v>55</v>
      </c>
      <c r="BE54" s="36" t="str">
        <f t="shared" si="11"/>
        <v/>
      </c>
      <c r="BF54" s="32" t="str">
        <f t="shared" si="12"/>
        <v/>
      </c>
      <c r="BG54" s="33" t="str">
        <f t="shared" si="57"/>
        <v/>
      </c>
      <c r="BH54" s="35" t="str">
        <f t="shared" si="58"/>
        <v/>
      </c>
      <c r="BI54" s="53" t="str">
        <f t="shared" si="59"/>
        <v/>
      </c>
      <c r="BJ54" s="32" t="str">
        <f t="shared" si="60"/>
        <v/>
      </c>
      <c r="BK54" s="54" t="str">
        <f t="shared" si="61"/>
        <v/>
      </c>
      <c r="BL54" s="45" t="str">
        <f t="shared" si="62"/>
        <v/>
      </c>
      <c r="BM54" s="144">
        <v>55</v>
      </c>
      <c r="BN54" s="36" t="str">
        <f t="shared" si="13"/>
        <v/>
      </c>
      <c r="BO54" s="32" t="str">
        <f t="shared" si="14"/>
        <v/>
      </c>
      <c r="BP54" s="33" t="str">
        <f t="shared" si="63"/>
        <v/>
      </c>
      <c r="BQ54" s="35" t="str">
        <f t="shared" si="64"/>
        <v/>
      </c>
      <c r="BR54" s="53" t="str">
        <f t="shared" si="65"/>
        <v/>
      </c>
      <c r="BS54" s="32" t="str">
        <f t="shared" si="66"/>
        <v/>
      </c>
      <c r="BT54" s="54" t="str">
        <f t="shared" si="67"/>
        <v/>
      </c>
      <c r="BU54" s="45" t="str">
        <f t="shared" si="68"/>
        <v/>
      </c>
      <c r="BV54" s="5">
        <v>55</v>
      </c>
      <c r="BX54" s="80">
        <v>55</v>
      </c>
      <c r="BY54" s="104">
        <f t="shared" si="15"/>
        <v>960</v>
      </c>
      <c r="BZ54" s="254">
        <f t="shared" si="69"/>
        <v>17.181385466445398</v>
      </c>
      <c r="CA54" s="104">
        <f t="shared" si="70"/>
        <v>24.965249650178919</v>
      </c>
      <c r="CB54" s="105">
        <f t="shared" si="16"/>
        <v>419.43639042290761</v>
      </c>
      <c r="CC54" s="106">
        <f t="shared" si="71"/>
        <v>0.79</v>
      </c>
      <c r="CD54" s="87">
        <f t="shared" si="72"/>
        <v>8.6348770259296934</v>
      </c>
      <c r="CE54" s="23">
        <f t="shared" si="81"/>
        <v>48.574680237295915</v>
      </c>
      <c r="CF54" s="24">
        <f t="shared" si="82"/>
        <v>25.38191690435313</v>
      </c>
      <c r="CG54" s="88">
        <f t="shared" si="73"/>
        <v>24.965249650178919</v>
      </c>
      <c r="CH54" s="22"/>
      <c r="CI54" s="80">
        <v>55</v>
      </c>
      <c r="CJ54" s="104">
        <f t="shared" si="74"/>
        <v>960</v>
      </c>
      <c r="CK54" s="104">
        <f t="shared" si="75"/>
        <v>17.181385466445398</v>
      </c>
      <c r="CL54" s="104">
        <f t="shared" si="76"/>
        <v>24.965249650178919</v>
      </c>
      <c r="CM54" s="104">
        <f t="shared" si="77"/>
        <v>419.43639042290761</v>
      </c>
      <c r="CN54" s="114">
        <f t="shared" si="78"/>
        <v>0.79</v>
      </c>
      <c r="CO54" s="104">
        <f t="shared" si="79"/>
        <v>1513.6829223033963</v>
      </c>
      <c r="CP54" s="114">
        <f t="shared" si="80"/>
        <v>21.029328109491097</v>
      </c>
      <c r="CQ54"/>
      <c r="CR54"/>
      <c r="CS54"/>
      <c r="CT54"/>
      <c r="CU54"/>
      <c r="CV54"/>
    </row>
    <row r="55" spans="1:100" ht="15" customHeight="1">
      <c r="A55" s="5">
        <v>56</v>
      </c>
      <c r="B55" s="34">
        <f t="shared" si="0"/>
        <v>1600</v>
      </c>
      <c r="C55" s="32">
        <f t="shared" si="19"/>
        <v>17.600000000000001</v>
      </c>
      <c r="D55" s="120">
        <f t="shared" si="20"/>
        <v>1281.8784876001755</v>
      </c>
      <c r="E55" s="33">
        <f t="shared" si="21"/>
        <v>0.92</v>
      </c>
      <c r="F55" s="35">
        <f t="shared" si="22"/>
        <v>494.97756771439526</v>
      </c>
      <c r="G55" s="53">
        <f t="shared" si="23"/>
        <v>8.798050400000001</v>
      </c>
      <c r="H55" s="32">
        <f t="shared" si="24"/>
        <v>56.259915005078305</v>
      </c>
      <c r="I55" s="54">
        <f t="shared" si="25"/>
        <v>21.158973948407926</v>
      </c>
      <c r="J55" s="45">
        <f t="shared" si="26"/>
        <v>21.139579045149503</v>
      </c>
      <c r="K55" s="144">
        <v>56</v>
      </c>
      <c r="L55" s="36">
        <f t="shared" si="1"/>
        <v>1200</v>
      </c>
      <c r="M55" s="32">
        <f t="shared" si="2"/>
        <v>17.600000000000001</v>
      </c>
      <c r="N55" s="33">
        <f t="shared" si="27"/>
        <v>0.85</v>
      </c>
      <c r="O55" s="35">
        <f t="shared" si="28"/>
        <v>459.42986433796028</v>
      </c>
      <c r="P55" s="53">
        <f t="shared" si="29"/>
        <v>8.8415882363175253</v>
      </c>
      <c r="Q55" s="32">
        <f t="shared" si="30"/>
        <v>51.962368305144054</v>
      </c>
      <c r="R55" s="54">
        <f t="shared" si="31"/>
        <v>23.480584561896109</v>
      </c>
      <c r="S55" s="45">
        <f t="shared" si="32"/>
        <v>23.059304035994188</v>
      </c>
      <c r="T55" s="144">
        <v>56</v>
      </c>
      <c r="U55" s="36">
        <f t="shared" si="3"/>
        <v>960</v>
      </c>
      <c r="V55" s="32">
        <f t="shared" si="4"/>
        <v>17.600000000000001</v>
      </c>
      <c r="W55" s="33">
        <f t="shared" si="33"/>
        <v>0.79</v>
      </c>
      <c r="X55" s="35">
        <f t="shared" si="34"/>
        <v>428.64588960631073</v>
      </c>
      <c r="Y55" s="53">
        <f t="shared" si="35"/>
        <v>8.7402461693457294</v>
      </c>
      <c r="Z55" s="32">
        <f t="shared" si="36"/>
        <v>49.042770798570992</v>
      </c>
      <c r="AA55" s="54">
        <f t="shared" si="37"/>
        <v>25.503920279562632</v>
      </c>
      <c r="AB55" s="45">
        <f t="shared" si="38"/>
        <v>25.084419612561863</v>
      </c>
      <c r="AC55" s="144">
        <v>56</v>
      </c>
      <c r="AD55" s="36" t="str">
        <f t="shared" si="5"/>
        <v/>
      </c>
      <c r="AE55" s="32" t="str">
        <f t="shared" si="6"/>
        <v/>
      </c>
      <c r="AF55" s="33" t="str">
        <f t="shared" si="39"/>
        <v/>
      </c>
      <c r="AG55" s="35" t="str">
        <f t="shared" si="40"/>
        <v/>
      </c>
      <c r="AH55" s="53" t="str">
        <f t="shared" si="41"/>
        <v/>
      </c>
      <c r="AI55" s="32" t="str">
        <f t="shared" si="42"/>
        <v/>
      </c>
      <c r="AJ55" s="54" t="str">
        <f t="shared" si="43"/>
        <v/>
      </c>
      <c r="AK55" s="45" t="str">
        <f t="shared" si="44"/>
        <v/>
      </c>
      <c r="AL55" s="144">
        <v>56</v>
      </c>
      <c r="AM55" s="36" t="str">
        <f t="shared" si="7"/>
        <v/>
      </c>
      <c r="AN55" s="32" t="str">
        <f t="shared" si="8"/>
        <v/>
      </c>
      <c r="AO55" s="33" t="str">
        <f t="shared" si="45"/>
        <v/>
      </c>
      <c r="AP55" s="35" t="str">
        <f t="shared" si="46"/>
        <v/>
      </c>
      <c r="AQ55" s="53" t="str">
        <f t="shared" si="47"/>
        <v/>
      </c>
      <c r="AR55" s="32" t="str">
        <f t="shared" si="48"/>
        <v/>
      </c>
      <c r="AS55" s="54" t="str">
        <f t="shared" si="49"/>
        <v/>
      </c>
      <c r="AT55" s="45" t="str">
        <f t="shared" si="50"/>
        <v/>
      </c>
      <c r="AU55" s="144">
        <v>56</v>
      </c>
      <c r="AV55" s="36" t="str">
        <f t="shared" si="9"/>
        <v/>
      </c>
      <c r="AW55" s="32" t="str">
        <f t="shared" si="10"/>
        <v/>
      </c>
      <c r="AX55" s="33" t="str">
        <f t="shared" si="51"/>
        <v/>
      </c>
      <c r="AY55" s="35" t="str">
        <f t="shared" si="52"/>
        <v/>
      </c>
      <c r="AZ55" s="53" t="str">
        <f t="shared" si="53"/>
        <v/>
      </c>
      <c r="BA55" s="32" t="str">
        <f t="shared" si="54"/>
        <v/>
      </c>
      <c r="BB55" s="54" t="str">
        <f t="shared" si="55"/>
        <v/>
      </c>
      <c r="BC55" s="45" t="str">
        <f t="shared" si="56"/>
        <v/>
      </c>
      <c r="BD55" s="144">
        <v>56</v>
      </c>
      <c r="BE55" s="36" t="str">
        <f t="shared" si="11"/>
        <v/>
      </c>
      <c r="BF55" s="32" t="str">
        <f t="shared" si="12"/>
        <v/>
      </c>
      <c r="BG55" s="33" t="str">
        <f t="shared" si="57"/>
        <v/>
      </c>
      <c r="BH55" s="35" t="str">
        <f t="shared" si="58"/>
        <v/>
      </c>
      <c r="BI55" s="53" t="str">
        <f t="shared" si="59"/>
        <v/>
      </c>
      <c r="BJ55" s="32" t="str">
        <f t="shared" si="60"/>
        <v/>
      </c>
      <c r="BK55" s="54" t="str">
        <f t="shared" si="61"/>
        <v/>
      </c>
      <c r="BL55" s="45" t="str">
        <f t="shared" si="62"/>
        <v/>
      </c>
      <c r="BM55" s="144">
        <v>56</v>
      </c>
      <c r="BN55" s="36" t="str">
        <f t="shared" si="13"/>
        <v/>
      </c>
      <c r="BO55" s="32" t="str">
        <f t="shared" si="14"/>
        <v/>
      </c>
      <c r="BP55" s="33" t="str">
        <f t="shared" si="63"/>
        <v/>
      </c>
      <c r="BQ55" s="35" t="str">
        <f t="shared" si="64"/>
        <v/>
      </c>
      <c r="BR55" s="53" t="str">
        <f t="shared" si="65"/>
        <v/>
      </c>
      <c r="BS55" s="32" t="str">
        <f t="shared" si="66"/>
        <v/>
      </c>
      <c r="BT55" s="54" t="str">
        <f t="shared" si="67"/>
        <v/>
      </c>
      <c r="BU55" s="45" t="str">
        <f t="shared" si="68"/>
        <v/>
      </c>
      <c r="BV55" s="5">
        <v>56</v>
      </c>
      <c r="BX55" s="80">
        <v>56</v>
      </c>
      <c r="BY55" s="104">
        <f t="shared" si="15"/>
        <v>960</v>
      </c>
      <c r="BZ55" s="254">
        <f t="shared" si="69"/>
        <v>17.365673690197646</v>
      </c>
      <c r="CA55" s="104">
        <f t="shared" si="70"/>
        <v>25.100973721339383</v>
      </c>
      <c r="CB55" s="105">
        <f t="shared" si="16"/>
        <v>428.64588960631073</v>
      </c>
      <c r="CC55" s="106">
        <f t="shared" si="71"/>
        <v>0.79</v>
      </c>
      <c r="CD55" s="87">
        <f t="shared" si="72"/>
        <v>8.7288149894407869</v>
      </c>
      <c r="CE55" s="23">
        <f t="shared" si="81"/>
        <v>49.106996783050391</v>
      </c>
      <c r="CF55" s="24">
        <f t="shared" si="82"/>
        <v>25.520614671314039</v>
      </c>
      <c r="CG55" s="88">
        <f t="shared" si="73"/>
        <v>25.100973721339383</v>
      </c>
      <c r="CH55" s="22"/>
      <c r="CI55" s="80">
        <v>56</v>
      </c>
      <c r="CJ55" s="104">
        <f t="shared" si="74"/>
        <v>960</v>
      </c>
      <c r="CK55" s="104">
        <f t="shared" si="75"/>
        <v>17.365673690197646</v>
      </c>
      <c r="CL55" s="104">
        <f t="shared" si="76"/>
        <v>25.100973721339383</v>
      </c>
      <c r="CM55" s="104">
        <f t="shared" si="77"/>
        <v>428.64588960631073</v>
      </c>
      <c r="CN55" s="114">
        <f t="shared" si="78"/>
        <v>0.79</v>
      </c>
      <c r="CO55" s="104">
        <f t="shared" si="79"/>
        <v>1508.7952378394843</v>
      </c>
      <c r="CP55" s="114">
        <f t="shared" si="80"/>
        <v>21.139579045149503</v>
      </c>
      <c r="CQ55"/>
      <c r="CR55"/>
      <c r="CS55"/>
      <c r="CT55"/>
      <c r="CU55"/>
      <c r="CV55"/>
    </row>
    <row r="56" spans="1:100" ht="15" customHeight="1">
      <c r="A56" s="5">
        <v>57</v>
      </c>
      <c r="B56" s="34">
        <f t="shared" si="0"/>
        <v>1600</v>
      </c>
      <c r="C56" s="32">
        <f t="shared" si="19"/>
        <v>17.8</v>
      </c>
      <c r="D56" s="120">
        <f t="shared" si="20"/>
        <v>1277.0148196560795</v>
      </c>
      <c r="E56" s="33">
        <f t="shared" si="21"/>
        <v>0.92</v>
      </c>
      <c r="F56" s="35">
        <f t="shared" si="22"/>
        <v>504.45914175955812</v>
      </c>
      <c r="G56" s="53">
        <f t="shared" si="23"/>
        <v>8.8712511999999997</v>
      </c>
      <c r="H56" s="32">
        <f t="shared" si="24"/>
        <v>56.864486236119447</v>
      </c>
      <c r="I56" s="54">
        <f t="shared" si="25"/>
        <v>21.272357733522931</v>
      </c>
      <c r="J56" s="45">
        <f t="shared" si="26"/>
        <v>21.247897321909178</v>
      </c>
      <c r="K56" s="144">
        <v>57</v>
      </c>
      <c r="L56" s="36">
        <f t="shared" si="1"/>
        <v>1200</v>
      </c>
      <c r="M56" s="32">
        <f t="shared" si="2"/>
        <v>17.8</v>
      </c>
      <c r="N56" s="33">
        <f t="shared" si="27"/>
        <v>0.86</v>
      </c>
      <c r="O56" s="35">
        <f t="shared" si="28"/>
        <v>468.82739010896114</v>
      </c>
      <c r="P56" s="53">
        <f t="shared" si="29"/>
        <v>8.9374442844574968</v>
      </c>
      <c r="Q56" s="32">
        <f t="shared" si="30"/>
        <v>52.456538489897731</v>
      </c>
      <c r="R56" s="54">
        <f t="shared" si="31"/>
        <v>23.591972360893571</v>
      </c>
      <c r="S56" s="45">
        <f t="shared" si="32"/>
        <v>23.167734193614077</v>
      </c>
      <c r="T56" s="144">
        <v>57</v>
      </c>
      <c r="U56" s="36">
        <f t="shared" si="3"/>
        <v>960</v>
      </c>
      <c r="V56" s="32">
        <f t="shared" si="4"/>
        <v>17.8</v>
      </c>
      <c r="W56" s="33">
        <f t="shared" si="33"/>
        <v>0.8</v>
      </c>
      <c r="X56" s="35">
        <f t="shared" si="34"/>
        <v>437.89714978240596</v>
      </c>
      <c r="Y56" s="53">
        <f t="shared" si="35"/>
        <v>8.8349506030882949</v>
      </c>
      <c r="Z56" s="32">
        <f t="shared" si="36"/>
        <v>49.564187674047339</v>
      </c>
      <c r="AA56" s="54">
        <f t="shared" si="37"/>
        <v>25.639139137685291</v>
      </c>
      <c r="AB56" s="45">
        <f t="shared" si="38"/>
        <v>25.216694008155038</v>
      </c>
      <c r="AC56" s="144">
        <v>57</v>
      </c>
      <c r="AD56" s="36" t="str">
        <f t="shared" si="5"/>
        <v/>
      </c>
      <c r="AE56" s="32" t="str">
        <f t="shared" si="6"/>
        <v/>
      </c>
      <c r="AF56" s="33" t="str">
        <f t="shared" si="39"/>
        <v/>
      </c>
      <c r="AG56" s="35" t="str">
        <f t="shared" si="40"/>
        <v/>
      </c>
      <c r="AH56" s="53" t="str">
        <f t="shared" si="41"/>
        <v/>
      </c>
      <c r="AI56" s="32" t="str">
        <f t="shared" si="42"/>
        <v/>
      </c>
      <c r="AJ56" s="54" t="str">
        <f t="shared" si="43"/>
        <v/>
      </c>
      <c r="AK56" s="45" t="str">
        <f t="shared" si="44"/>
        <v/>
      </c>
      <c r="AL56" s="144">
        <v>57</v>
      </c>
      <c r="AM56" s="36" t="str">
        <f t="shared" si="7"/>
        <v/>
      </c>
      <c r="AN56" s="32" t="str">
        <f t="shared" si="8"/>
        <v/>
      </c>
      <c r="AO56" s="33" t="str">
        <f t="shared" si="45"/>
        <v/>
      </c>
      <c r="AP56" s="35" t="str">
        <f t="shared" si="46"/>
        <v/>
      </c>
      <c r="AQ56" s="53" t="str">
        <f t="shared" si="47"/>
        <v/>
      </c>
      <c r="AR56" s="32" t="str">
        <f t="shared" si="48"/>
        <v/>
      </c>
      <c r="AS56" s="54" t="str">
        <f t="shared" si="49"/>
        <v/>
      </c>
      <c r="AT56" s="45" t="str">
        <f t="shared" si="50"/>
        <v/>
      </c>
      <c r="AU56" s="144">
        <v>57</v>
      </c>
      <c r="AV56" s="36" t="str">
        <f t="shared" si="9"/>
        <v/>
      </c>
      <c r="AW56" s="32" t="str">
        <f t="shared" si="10"/>
        <v/>
      </c>
      <c r="AX56" s="33" t="str">
        <f t="shared" si="51"/>
        <v/>
      </c>
      <c r="AY56" s="35" t="str">
        <f t="shared" si="52"/>
        <v/>
      </c>
      <c r="AZ56" s="53" t="str">
        <f t="shared" si="53"/>
        <v/>
      </c>
      <c r="BA56" s="32" t="str">
        <f t="shared" si="54"/>
        <v/>
      </c>
      <c r="BB56" s="54" t="str">
        <f t="shared" si="55"/>
        <v/>
      </c>
      <c r="BC56" s="45" t="str">
        <f t="shared" si="56"/>
        <v/>
      </c>
      <c r="BD56" s="144">
        <v>57</v>
      </c>
      <c r="BE56" s="36" t="str">
        <f t="shared" si="11"/>
        <v/>
      </c>
      <c r="BF56" s="32" t="str">
        <f t="shared" si="12"/>
        <v/>
      </c>
      <c r="BG56" s="33" t="str">
        <f t="shared" si="57"/>
        <v/>
      </c>
      <c r="BH56" s="35" t="str">
        <f t="shared" si="58"/>
        <v/>
      </c>
      <c r="BI56" s="53" t="str">
        <f t="shared" si="59"/>
        <v/>
      </c>
      <c r="BJ56" s="32" t="str">
        <f t="shared" si="60"/>
        <v/>
      </c>
      <c r="BK56" s="54" t="str">
        <f t="shared" si="61"/>
        <v/>
      </c>
      <c r="BL56" s="45" t="str">
        <f t="shared" si="62"/>
        <v/>
      </c>
      <c r="BM56" s="144">
        <v>57</v>
      </c>
      <c r="BN56" s="36" t="str">
        <f t="shared" si="13"/>
        <v/>
      </c>
      <c r="BO56" s="32" t="str">
        <f t="shared" si="14"/>
        <v/>
      </c>
      <c r="BP56" s="33" t="str">
        <f t="shared" si="63"/>
        <v/>
      </c>
      <c r="BQ56" s="35" t="str">
        <f t="shared" si="64"/>
        <v/>
      </c>
      <c r="BR56" s="53" t="str">
        <f t="shared" si="65"/>
        <v/>
      </c>
      <c r="BS56" s="32" t="str">
        <f t="shared" si="66"/>
        <v/>
      </c>
      <c r="BT56" s="54" t="str">
        <f t="shared" si="67"/>
        <v/>
      </c>
      <c r="BU56" s="45" t="str">
        <f t="shared" si="68"/>
        <v/>
      </c>
      <c r="BV56" s="5">
        <v>57</v>
      </c>
      <c r="BX56" s="80">
        <v>57</v>
      </c>
      <c r="BY56" s="104">
        <f t="shared" si="15"/>
        <v>960</v>
      </c>
      <c r="BZ56" s="254">
        <f t="shared" si="69"/>
        <v>17.54996191394989</v>
      </c>
      <c r="CA56" s="104">
        <f t="shared" si="70"/>
        <v>25.234262345970819</v>
      </c>
      <c r="CB56" s="105">
        <f t="shared" si="16"/>
        <v>437.89714978240596</v>
      </c>
      <c r="CC56" s="106">
        <f t="shared" si="71"/>
        <v>0.8</v>
      </c>
      <c r="CD56" s="87">
        <f t="shared" si="72"/>
        <v>8.8227529529518804</v>
      </c>
      <c r="CE56" s="23">
        <f t="shared" si="81"/>
        <v>49.632711254359236</v>
      </c>
      <c r="CF56" s="24">
        <f t="shared" si="82"/>
        <v>25.656856353263574</v>
      </c>
      <c r="CG56" s="88">
        <f t="shared" si="73"/>
        <v>25.234262345970819</v>
      </c>
      <c r="CH56" s="22"/>
      <c r="CI56" s="80">
        <v>57</v>
      </c>
      <c r="CJ56" s="104">
        <f t="shared" si="74"/>
        <v>960</v>
      </c>
      <c r="CK56" s="104">
        <f t="shared" si="75"/>
        <v>17.54996191394989</v>
      </c>
      <c r="CL56" s="104">
        <f t="shared" si="76"/>
        <v>25.234262345970819</v>
      </c>
      <c r="CM56" s="104">
        <f t="shared" si="77"/>
        <v>437.89714978240596</v>
      </c>
      <c r="CN56" s="114">
        <f t="shared" si="78"/>
        <v>0.8</v>
      </c>
      <c r="CO56" s="104">
        <f t="shared" si="79"/>
        <v>1503.9315698953883</v>
      </c>
      <c r="CP56" s="114">
        <f t="shared" si="80"/>
        <v>21.247897321909178</v>
      </c>
      <c r="CQ56"/>
      <c r="CR56"/>
      <c r="CS56"/>
      <c r="CT56"/>
      <c r="CU56"/>
      <c r="CV56"/>
    </row>
    <row r="57" spans="1:100" ht="15" customHeight="1">
      <c r="A57" s="5">
        <v>58</v>
      </c>
      <c r="B57" s="34">
        <f t="shared" si="0"/>
        <v>1600</v>
      </c>
      <c r="C57" s="32">
        <f t="shared" si="19"/>
        <v>18</v>
      </c>
      <c r="D57" s="120">
        <f t="shared" si="20"/>
        <v>1272.1754313891515</v>
      </c>
      <c r="E57" s="33">
        <f t="shared" si="21"/>
        <v>0.93</v>
      </c>
      <c r="F57" s="35">
        <f t="shared" si="22"/>
        <v>513.96533955805796</v>
      </c>
      <c r="G57" s="53">
        <f t="shared" si="23"/>
        <v>8.9444520000000001</v>
      </c>
      <c r="H57" s="32">
        <f t="shared" si="24"/>
        <v>57.461914889593899</v>
      </c>
      <c r="I57" s="54">
        <f t="shared" si="25"/>
        <v>21.383811393440425</v>
      </c>
      <c r="J57" s="45">
        <f t="shared" si="26"/>
        <v>21.354330426087195</v>
      </c>
      <c r="K57" s="144">
        <v>58</v>
      </c>
      <c r="L57" s="36">
        <f t="shared" si="1"/>
        <v>1200</v>
      </c>
      <c r="M57" s="32">
        <f t="shared" si="2"/>
        <v>18</v>
      </c>
      <c r="N57" s="33">
        <f t="shared" si="27"/>
        <v>0.86</v>
      </c>
      <c r="O57" s="35">
        <f t="shared" si="28"/>
        <v>478.25746105553907</v>
      </c>
      <c r="P57" s="53">
        <f t="shared" si="29"/>
        <v>9.0333003325974701</v>
      </c>
      <c r="Q57" s="32">
        <f t="shared" si="30"/>
        <v>52.943823790481574</v>
      </c>
      <c r="R57" s="54">
        <f t="shared" si="31"/>
        <v>23.70129569234761</v>
      </c>
      <c r="S57" s="45">
        <f t="shared" si="32"/>
        <v>23.274117231411317</v>
      </c>
      <c r="T57" s="144">
        <v>58</v>
      </c>
      <c r="U57" s="36">
        <f t="shared" si="3"/>
        <v>960</v>
      </c>
      <c r="V57" s="32">
        <f t="shared" si="4"/>
        <v>18</v>
      </c>
      <c r="W57" s="33">
        <f t="shared" si="33"/>
        <v>0.81</v>
      </c>
      <c r="X57" s="35">
        <f t="shared" si="34"/>
        <v>447.18889385746905</v>
      </c>
      <c r="Y57" s="53">
        <f t="shared" si="35"/>
        <v>8.9296550368308587</v>
      </c>
      <c r="Z57" s="32">
        <f t="shared" si="36"/>
        <v>50.079078308513999</v>
      </c>
      <c r="AA57" s="54">
        <f t="shared" si="37"/>
        <v>25.771969363189466</v>
      </c>
      <c r="AB57" s="45">
        <f t="shared" si="38"/>
        <v>25.346599842809624</v>
      </c>
      <c r="AC57" s="144">
        <v>58</v>
      </c>
      <c r="AD57" s="36" t="str">
        <f t="shared" si="5"/>
        <v/>
      </c>
      <c r="AE57" s="32" t="str">
        <f t="shared" si="6"/>
        <v/>
      </c>
      <c r="AF57" s="33" t="str">
        <f t="shared" si="39"/>
        <v/>
      </c>
      <c r="AG57" s="35" t="str">
        <f t="shared" si="40"/>
        <v/>
      </c>
      <c r="AH57" s="53" t="str">
        <f t="shared" si="41"/>
        <v/>
      </c>
      <c r="AI57" s="32" t="str">
        <f t="shared" si="42"/>
        <v/>
      </c>
      <c r="AJ57" s="54" t="str">
        <f t="shared" si="43"/>
        <v/>
      </c>
      <c r="AK57" s="45" t="str">
        <f t="shared" si="44"/>
        <v/>
      </c>
      <c r="AL57" s="144">
        <v>58</v>
      </c>
      <c r="AM57" s="36" t="str">
        <f t="shared" si="7"/>
        <v/>
      </c>
      <c r="AN57" s="32" t="str">
        <f t="shared" si="8"/>
        <v/>
      </c>
      <c r="AO57" s="33" t="str">
        <f t="shared" si="45"/>
        <v/>
      </c>
      <c r="AP57" s="35" t="str">
        <f t="shared" si="46"/>
        <v/>
      </c>
      <c r="AQ57" s="53" t="str">
        <f t="shared" si="47"/>
        <v/>
      </c>
      <c r="AR57" s="32" t="str">
        <f t="shared" si="48"/>
        <v/>
      </c>
      <c r="AS57" s="54" t="str">
        <f t="shared" si="49"/>
        <v/>
      </c>
      <c r="AT57" s="45" t="str">
        <f t="shared" si="50"/>
        <v/>
      </c>
      <c r="AU57" s="144">
        <v>58</v>
      </c>
      <c r="AV57" s="36" t="str">
        <f t="shared" si="9"/>
        <v/>
      </c>
      <c r="AW57" s="32" t="str">
        <f t="shared" si="10"/>
        <v/>
      </c>
      <c r="AX57" s="33" t="str">
        <f t="shared" si="51"/>
        <v/>
      </c>
      <c r="AY57" s="35" t="str">
        <f t="shared" si="52"/>
        <v/>
      </c>
      <c r="AZ57" s="53" t="str">
        <f t="shared" si="53"/>
        <v/>
      </c>
      <c r="BA57" s="32" t="str">
        <f t="shared" si="54"/>
        <v/>
      </c>
      <c r="BB57" s="54" t="str">
        <f t="shared" si="55"/>
        <v/>
      </c>
      <c r="BC57" s="45" t="str">
        <f t="shared" si="56"/>
        <v/>
      </c>
      <c r="BD57" s="144">
        <v>58</v>
      </c>
      <c r="BE57" s="36" t="str">
        <f t="shared" si="11"/>
        <v/>
      </c>
      <c r="BF57" s="32" t="str">
        <f t="shared" si="12"/>
        <v/>
      </c>
      <c r="BG57" s="33" t="str">
        <f t="shared" si="57"/>
        <v/>
      </c>
      <c r="BH57" s="35" t="str">
        <f t="shared" si="58"/>
        <v/>
      </c>
      <c r="BI57" s="53" t="str">
        <f t="shared" si="59"/>
        <v/>
      </c>
      <c r="BJ57" s="32" t="str">
        <f t="shared" si="60"/>
        <v/>
      </c>
      <c r="BK57" s="54" t="str">
        <f t="shared" si="61"/>
        <v/>
      </c>
      <c r="BL57" s="45" t="str">
        <f t="shared" si="62"/>
        <v/>
      </c>
      <c r="BM57" s="144">
        <v>58</v>
      </c>
      <c r="BN57" s="36" t="str">
        <f t="shared" si="13"/>
        <v/>
      </c>
      <c r="BO57" s="32" t="str">
        <f t="shared" si="14"/>
        <v/>
      </c>
      <c r="BP57" s="33" t="str">
        <f t="shared" si="63"/>
        <v/>
      </c>
      <c r="BQ57" s="35" t="str">
        <f t="shared" si="64"/>
        <v/>
      </c>
      <c r="BR57" s="53" t="str">
        <f t="shared" si="65"/>
        <v/>
      </c>
      <c r="BS57" s="32" t="str">
        <f t="shared" si="66"/>
        <v/>
      </c>
      <c r="BT57" s="54" t="str">
        <f t="shared" si="67"/>
        <v/>
      </c>
      <c r="BU57" s="45" t="str">
        <f t="shared" si="68"/>
        <v/>
      </c>
      <c r="BV57" s="5">
        <v>58</v>
      </c>
      <c r="BX57" s="80">
        <v>58</v>
      </c>
      <c r="BY57" s="104">
        <f t="shared" si="15"/>
        <v>960</v>
      </c>
      <c r="BZ57" s="254">
        <f t="shared" si="69"/>
        <v>17.734250137702134</v>
      </c>
      <c r="CA57" s="104">
        <f t="shared" si="70"/>
        <v>25.36517080414928</v>
      </c>
      <c r="CB57" s="105">
        <f t="shared" si="16"/>
        <v>447.18889385746905</v>
      </c>
      <c r="CC57" s="106">
        <f t="shared" si="71"/>
        <v>0.81</v>
      </c>
      <c r="CD57" s="87">
        <f t="shared" si="72"/>
        <v>8.9166909164629722</v>
      </c>
      <c r="CE57" s="23">
        <f t="shared" si="81"/>
        <v>50.151889086098059</v>
      </c>
      <c r="CF57" s="24">
        <f t="shared" si="82"/>
        <v>25.790697698732686</v>
      </c>
      <c r="CG57" s="88">
        <f t="shared" si="73"/>
        <v>25.36517080414928</v>
      </c>
      <c r="CH57" s="22"/>
      <c r="CI57" s="80">
        <v>58</v>
      </c>
      <c r="CJ57" s="104">
        <f t="shared" si="74"/>
        <v>960</v>
      </c>
      <c r="CK57" s="104">
        <f t="shared" si="75"/>
        <v>17.734250137702134</v>
      </c>
      <c r="CL57" s="104">
        <f t="shared" si="76"/>
        <v>25.36517080414928</v>
      </c>
      <c r="CM57" s="104">
        <f t="shared" si="77"/>
        <v>447.18889385746905</v>
      </c>
      <c r="CN57" s="114">
        <f t="shared" si="78"/>
        <v>0.81</v>
      </c>
      <c r="CO57" s="104">
        <f t="shared" si="79"/>
        <v>1499.0921816284604</v>
      </c>
      <c r="CP57" s="114">
        <f t="shared" si="80"/>
        <v>21.354330426087195</v>
      </c>
    </row>
    <row r="58" spans="1:100" ht="15" customHeight="1">
      <c r="A58" s="5">
        <v>59</v>
      </c>
      <c r="B58" s="34">
        <f t="shared" si="0"/>
        <v>1600</v>
      </c>
      <c r="C58" s="32">
        <f t="shared" si="19"/>
        <v>18.100000000000001</v>
      </c>
      <c r="D58" s="120">
        <f t="shared" si="20"/>
        <v>1269.7649161075492</v>
      </c>
      <c r="E58" s="33">
        <f t="shared" si="21"/>
        <v>0.93</v>
      </c>
      <c r="F58" s="35">
        <f t="shared" si="22"/>
        <v>518.72744363092022</v>
      </c>
      <c r="G58" s="53">
        <f t="shared" si="23"/>
        <v>8.9810523999999994</v>
      </c>
      <c r="H58" s="32">
        <f t="shared" si="24"/>
        <v>57.757979858899418</v>
      </c>
      <c r="I58" s="54">
        <f t="shared" si="25"/>
        <v>21.438829256218696</v>
      </c>
      <c r="J58" s="45">
        <f t="shared" si="26"/>
        <v>21.40685452284136</v>
      </c>
      <c r="K58" s="144">
        <v>59</v>
      </c>
      <c r="L58" s="36">
        <f t="shared" si="1"/>
        <v>1200</v>
      </c>
      <c r="M58" s="32">
        <f t="shared" si="2"/>
        <v>18.100000000000001</v>
      </c>
      <c r="N58" s="33">
        <f t="shared" si="27"/>
        <v>0.86</v>
      </c>
      <c r="O58" s="35">
        <f t="shared" si="28"/>
        <v>482.98438260149146</v>
      </c>
      <c r="P58" s="53">
        <f t="shared" si="29"/>
        <v>9.0812283566674559</v>
      </c>
      <c r="Q58" s="32">
        <f t="shared" si="30"/>
        <v>53.184917682075834</v>
      </c>
      <c r="R58" s="54">
        <f t="shared" si="31"/>
        <v>23.755199496865124</v>
      </c>
      <c r="S58" s="45">
        <f t="shared" si="32"/>
        <v>23.326557257408172</v>
      </c>
      <c r="T58" s="144">
        <v>59</v>
      </c>
      <c r="U58" s="36">
        <f t="shared" si="3"/>
        <v>960</v>
      </c>
      <c r="V58" s="32">
        <f t="shared" si="4"/>
        <v>18.100000000000001</v>
      </c>
      <c r="W58" s="33">
        <f t="shared" si="33"/>
        <v>0.81</v>
      </c>
      <c r="X58" s="35">
        <f t="shared" si="34"/>
        <v>451.84956096808264</v>
      </c>
      <c r="Y58" s="53">
        <f t="shared" si="35"/>
        <v>8.9770072537021424</v>
      </c>
      <c r="Z58" s="32">
        <f t="shared" si="36"/>
        <v>50.33409778985515</v>
      </c>
      <c r="AA58" s="54">
        <f t="shared" si="37"/>
        <v>25.837505796364923</v>
      </c>
      <c r="AB58" s="45">
        <f t="shared" si="38"/>
        <v>25.410681464104766</v>
      </c>
      <c r="AC58" s="144">
        <v>59</v>
      </c>
      <c r="AD58" s="36" t="str">
        <f t="shared" si="5"/>
        <v/>
      </c>
      <c r="AE58" s="32" t="str">
        <f t="shared" si="6"/>
        <v/>
      </c>
      <c r="AF58" s="33" t="str">
        <f t="shared" si="39"/>
        <v/>
      </c>
      <c r="AG58" s="35" t="str">
        <f t="shared" si="40"/>
        <v/>
      </c>
      <c r="AH58" s="53" t="str">
        <f t="shared" si="41"/>
        <v/>
      </c>
      <c r="AI58" s="32" t="str">
        <f t="shared" si="42"/>
        <v/>
      </c>
      <c r="AJ58" s="54" t="str">
        <f t="shared" si="43"/>
        <v/>
      </c>
      <c r="AK58" s="45" t="str">
        <f t="shared" si="44"/>
        <v/>
      </c>
      <c r="AL58" s="144">
        <v>59</v>
      </c>
      <c r="AM58" s="36" t="str">
        <f t="shared" si="7"/>
        <v/>
      </c>
      <c r="AN58" s="32" t="str">
        <f t="shared" si="8"/>
        <v/>
      </c>
      <c r="AO58" s="33" t="str">
        <f t="shared" si="45"/>
        <v/>
      </c>
      <c r="AP58" s="35" t="str">
        <f t="shared" si="46"/>
        <v/>
      </c>
      <c r="AQ58" s="53" t="str">
        <f t="shared" si="47"/>
        <v/>
      </c>
      <c r="AR58" s="32" t="str">
        <f t="shared" si="48"/>
        <v/>
      </c>
      <c r="AS58" s="54" t="str">
        <f t="shared" si="49"/>
        <v/>
      </c>
      <c r="AT58" s="45" t="str">
        <f t="shared" si="50"/>
        <v/>
      </c>
      <c r="AU58" s="144">
        <v>59</v>
      </c>
      <c r="AV58" s="36" t="str">
        <f t="shared" si="9"/>
        <v/>
      </c>
      <c r="AW58" s="32" t="str">
        <f t="shared" si="10"/>
        <v/>
      </c>
      <c r="AX58" s="33" t="str">
        <f t="shared" si="51"/>
        <v/>
      </c>
      <c r="AY58" s="35" t="str">
        <f t="shared" si="52"/>
        <v/>
      </c>
      <c r="AZ58" s="53" t="str">
        <f t="shared" si="53"/>
        <v/>
      </c>
      <c r="BA58" s="32" t="str">
        <f t="shared" si="54"/>
        <v/>
      </c>
      <c r="BB58" s="54" t="str">
        <f t="shared" si="55"/>
        <v/>
      </c>
      <c r="BC58" s="45" t="str">
        <f t="shared" si="56"/>
        <v/>
      </c>
      <c r="BD58" s="144">
        <v>59</v>
      </c>
      <c r="BE58" s="36" t="str">
        <f t="shared" si="11"/>
        <v/>
      </c>
      <c r="BF58" s="32" t="str">
        <f t="shared" si="12"/>
        <v/>
      </c>
      <c r="BG58" s="33" t="str">
        <f t="shared" si="57"/>
        <v/>
      </c>
      <c r="BH58" s="35" t="str">
        <f t="shared" si="58"/>
        <v/>
      </c>
      <c r="BI58" s="53" t="str">
        <f t="shared" si="59"/>
        <v/>
      </c>
      <c r="BJ58" s="32" t="str">
        <f t="shared" si="60"/>
        <v/>
      </c>
      <c r="BK58" s="54" t="str">
        <f t="shared" si="61"/>
        <v/>
      </c>
      <c r="BL58" s="45" t="str">
        <f t="shared" si="62"/>
        <v/>
      </c>
      <c r="BM58" s="144">
        <v>59</v>
      </c>
      <c r="BN58" s="36" t="str">
        <f t="shared" si="13"/>
        <v/>
      </c>
      <c r="BO58" s="32" t="str">
        <f t="shared" si="14"/>
        <v/>
      </c>
      <c r="BP58" s="33" t="str">
        <f t="shared" si="63"/>
        <v/>
      </c>
      <c r="BQ58" s="35" t="str">
        <f t="shared" si="64"/>
        <v/>
      </c>
      <c r="BR58" s="53" t="str">
        <f t="shared" si="65"/>
        <v/>
      </c>
      <c r="BS58" s="32" t="str">
        <f t="shared" si="66"/>
        <v/>
      </c>
      <c r="BT58" s="54" t="str">
        <f t="shared" si="67"/>
        <v/>
      </c>
      <c r="BU58" s="45" t="str">
        <f t="shared" si="68"/>
        <v/>
      </c>
      <c r="BV58" s="5">
        <v>59</v>
      </c>
      <c r="BX58" s="80">
        <v>59</v>
      </c>
      <c r="BY58" s="104">
        <f t="shared" si="15"/>
        <v>960</v>
      </c>
      <c r="BZ58" s="254">
        <f t="shared" si="69"/>
        <v>17.826394249578261</v>
      </c>
      <c r="CA58" s="104">
        <f t="shared" si="70"/>
        <v>25.429749417038327</v>
      </c>
      <c r="CB58" s="105">
        <f t="shared" si="16"/>
        <v>451.84956096808264</v>
      </c>
      <c r="CC58" s="106">
        <f t="shared" si="71"/>
        <v>0.81</v>
      </c>
      <c r="CD58" s="87">
        <f t="shared" si="72"/>
        <v>8.9636598982185198</v>
      </c>
      <c r="CE58" s="23">
        <f t="shared" si="81"/>
        <v>50.409047877629241</v>
      </c>
      <c r="CF58" s="24">
        <f t="shared" si="82"/>
        <v>25.856735335112575</v>
      </c>
      <c r="CG58" s="88">
        <f t="shared" si="73"/>
        <v>25.429749417038327</v>
      </c>
      <c r="CH58" s="22"/>
      <c r="CI58" s="80">
        <v>59</v>
      </c>
      <c r="CJ58" s="104">
        <f t="shared" si="74"/>
        <v>960</v>
      </c>
      <c r="CK58" s="104">
        <f t="shared" si="75"/>
        <v>17.826394249578261</v>
      </c>
      <c r="CL58" s="104">
        <f t="shared" si="76"/>
        <v>25.429749417038327</v>
      </c>
      <c r="CM58" s="104">
        <f t="shared" si="77"/>
        <v>451.84956096808264</v>
      </c>
      <c r="CN58" s="114">
        <f t="shared" si="78"/>
        <v>0.81</v>
      </c>
      <c r="CO58" s="104">
        <f t="shared" si="79"/>
        <v>1496.681666346858</v>
      </c>
      <c r="CP58" s="114">
        <f t="shared" si="80"/>
        <v>21.40685452284136</v>
      </c>
    </row>
    <row r="59" spans="1:100" ht="15" customHeight="1" thickBot="1">
      <c r="A59" s="6">
        <v>60</v>
      </c>
      <c r="B59" s="37">
        <f t="shared" si="0"/>
        <v>1600</v>
      </c>
      <c r="C59" s="38">
        <f t="shared" si="19"/>
        <v>18.3</v>
      </c>
      <c r="D59" s="119">
        <f t="shared" si="20"/>
        <v>1264.9623756051881</v>
      </c>
      <c r="E59" s="39">
        <f t="shared" si="21"/>
        <v>0.93</v>
      </c>
      <c r="F59" s="40">
        <f t="shared" si="22"/>
        <v>528.26922420954838</v>
      </c>
      <c r="G59" s="51">
        <f t="shared" si="23"/>
        <v>9.0542531999999998</v>
      </c>
      <c r="H59" s="38">
        <f t="shared" si="24"/>
        <v>58.344869813177787</v>
      </c>
      <c r="I59" s="52">
        <f t="shared" si="25"/>
        <v>21.547475994673196</v>
      </c>
      <c r="J59" s="44">
        <f t="shared" si="26"/>
        <v>21.510546078757255</v>
      </c>
      <c r="K59" s="144">
        <v>60</v>
      </c>
      <c r="L59" s="41">
        <f t="shared" si="1"/>
        <v>1200</v>
      </c>
      <c r="M59" s="38">
        <f t="shared" si="2"/>
        <v>18.3</v>
      </c>
      <c r="N59" s="39">
        <f t="shared" si="27"/>
        <v>0.87</v>
      </c>
      <c r="O59" s="40">
        <f t="shared" si="28"/>
        <v>492.46138463432681</v>
      </c>
      <c r="P59" s="51">
        <f t="shared" si="29"/>
        <v>9.1770844048074274</v>
      </c>
      <c r="Q59" s="38">
        <f t="shared" si="30"/>
        <v>53.662074239651787</v>
      </c>
      <c r="R59" s="52">
        <f t="shared" si="31"/>
        <v>23.861523242526999</v>
      </c>
      <c r="S59" s="44">
        <f t="shared" si="32"/>
        <v>23.429965914932659</v>
      </c>
      <c r="T59" s="144">
        <v>60</v>
      </c>
      <c r="U59" s="41">
        <f t="shared" si="3"/>
        <v>960</v>
      </c>
      <c r="V59" s="38">
        <f t="shared" si="4"/>
        <v>18.3</v>
      </c>
      <c r="W59" s="39">
        <f t="shared" si="33"/>
        <v>0.81</v>
      </c>
      <c r="X59" s="40">
        <f t="shared" si="34"/>
        <v>461.19973726355897</v>
      </c>
      <c r="Y59" s="51">
        <f t="shared" si="35"/>
        <v>9.0717116874447079</v>
      </c>
      <c r="Z59" s="38">
        <f t="shared" si="36"/>
        <v>50.839329241675706</v>
      </c>
      <c r="AA59" s="52">
        <f t="shared" si="37"/>
        <v>25.966854758019615</v>
      </c>
      <c r="AB59" s="44">
        <f t="shared" si="38"/>
        <v>25.537135287969996</v>
      </c>
      <c r="AC59" s="144">
        <v>60</v>
      </c>
      <c r="AD59" s="41">
        <f t="shared" si="5"/>
        <v>768</v>
      </c>
      <c r="AE59" s="38">
        <f t="shared" si="6"/>
        <v>18.3</v>
      </c>
      <c r="AF59" s="39">
        <f t="shared" si="39"/>
        <v>0.75</v>
      </c>
      <c r="AG59" s="40">
        <f t="shared" si="40"/>
        <v>427.29376178638159</v>
      </c>
      <c r="AH59" s="51">
        <f t="shared" si="41"/>
        <v>8.9774634638459432</v>
      </c>
      <c r="AI59" s="38">
        <f t="shared" si="42"/>
        <v>47.596268534779313</v>
      </c>
      <c r="AJ59" s="52">
        <f t="shared" si="43"/>
        <v>28.090592675824784</v>
      </c>
      <c r="AK59" s="44">
        <f t="shared" si="44"/>
        <v>27.660494667339918</v>
      </c>
      <c r="AL59" s="144">
        <v>60</v>
      </c>
      <c r="AM59" s="41" t="str">
        <f t="shared" si="7"/>
        <v/>
      </c>
      <c r="AN59" s="38" t="str">
        <f t="shared" si="8"/>
        <v/>
      </c>
      <c r="AO59" s="39" t="str">
        <f t="shared" si="45"/>
        <v/>
      </c>
      <c r="AP59" s="40" t="str">
        <f t="shared" si="46"/>
        <v/>
      </c>
      <c r="AQ59" s="51" t="str">
        <f t="shared" si="47"/>
        <v/>
      </c>
      <c r="AR59" s="38" t="str">
        <f t="shared" si="48"/>
        <v/>
      </c>
      <c r="AS59" s="52" t="str">
        <f t="shared" si="49"/>
        <v/>
      </c>
      <c r="AT59" s="44" t="str">
        <f t="shared" si="50"/>
        <v/>
      </c>
      <c r="AU59" s="144">
        <v>60</v>
      </c>
      <c r="AV59" s="41" t="str">
        <f t="shared" si="9"/>
        <v/>
      </c>
      <c r="AW59" s="38" t="str">
        <f t="shared" si="10"/>
        <v/>
      </c>
      <c r="AX59" s="39" t="str">
        <f t="shared" si="51"/>
        <v/>
      </c>
      <c r="AY59" s="40" t="str">
        <f t="shared" si="52"/>
        <v/>
      </c>
      <c r="AZ59" s="51" t="str">
        <f t="shared" si="53"/>
        <v/>
      </c>
      <c r="BA59" s="38" t="str">
        <f t="shared" si="54"/>
        <v/>
      </c>
      <c r="BB59" s="52" t="str">
        <f t="shared" si="55"/>
        <v/>
      </c>
      <c r="BC59" s="44" t="str">
        <f t="shared" si="56"/>
        <v/>
      </c>
      <c r="BD59" s="144">
        <v>60</v>
      </c>
      <c r="BE59" s="41" t="str">
        <f t="shared" si="11"/>
        <v/>
      </c>
      <c r="BF59" s="38" t="str">
        <f t="shared" si="12"/>
        <v/>
      </c>
      <c r="BG59" s="39" t="str">
        <f t="shared" si="57"/>
        <v/>
      </c>
      <c r="BH59" s="40" t="str">
        <f t="shared" si="58"/>
        <v/>
      </c>
      <c r="BI59" s="51" t="str">
        <f t="shared" si="59"/>
        <v/>
      </c>
      <c r="BJ59" s="38" t="str">
        <f t="shared" si="60"/>
        <v/>
      </c>
      <c r="BK59" s="52" t="str">
        <f t="shared" si="61"/>
        <v/>
      </c>
      <c r="BL59" s="44" t="str">
        <f t="shared" si="62"/>
        <v/>
      </c>
      <c r="BM59" s="144">
        <v>60</v>
      </c>
      <c r="BN59" s="41" t="str">
        <f t="shared" si="13"/>
        <v/>
      </c>
      <c r="BO59" s="38" t="str">
        <f t="shared" si="14"/>
        <v/>
      </c>
      <c r="BP59" s="39" t="str">
        <f t="shared" si="63"/>
        <v/>
      </c>
      <c r="BQ59" s="40" t="str">
        <f t="shared" si="64"/>
        <v/>
      </c>
      <c r="BR59" s="51" t="str">
        <f t="shared" si="65"/>
        <v/>
      </c>
      <c r="BS59" s="38" t="str">
        <f t="shared" si="66"/>
        <v/>
      </c>
      <c r="BT59" s="52" t="str">
        <f t="shared" si="67"/>
        <v/>
      </c>
      <c r="BU59" s="44" t="str">
        <f t="shared" si="68"/>
        <v/>
      </c>
      <c r="BV59" s="6">
        <v>60</v>
      </c>
      <c r="BX59" s="81">
        <v>60</v>
      </c>
      <c r="BY59" s="107">
        <f t="shared" si="15"/>
        <v>768</v>
      </c>
      <c r="BZ59" s="255">
        <f t="shared" si="69"/>
        <v>18.0022182289709</v>
      </c>
      <c r="CA59" s="107">
        <f t="shared" si="70"/>
        <v>27.680673558731527</v>
      </c>
      <c r="CB59" s="108">
        <f t="shared" si="16"/>
        <v>427.29376178638159</v>
      </c>
      <c r="CC59" s="109">
        <f t="shared" si="71"/>
        <v>0.75</v>
      </c>
      <c r="CD59" s="89">
        <f t="shared" si="72"/>
        <v>8.9644703540461599</v>
      </c>
      <c r="CE59" s="90">
        <f t="shared" si="81"/>
        <v>47.665254600738386</v>
      </c>
      <c r="CF59" s="91">
        <f t="shared" si="82"/>
        <v>28.110942567354925</v>
      </c>
      <c r="CG59" s="92">
        <f t="shared" si="73"/>
        <v>27.680673558731527</v>
      </c>
      <c r="CH59" s="22"/>
      <c r="CI59" s="81">
        <v>60</v>
      </c>
      <c r="CJ59" s="107">
        <f t="shared" si="74"/>
        <v>768</v>
      </c>
      <c r="CK59" s="107">
        <f t="shared" si="75"/>
        <v>18.0022182289709</v>
      </c>
      <c r="CL59" s="107">
        <f t="shared" si="76"/>
        <v>27.680673558731527</v>
      </c>
      <c r="CM59" s="107">
        <f t="shared" si="77"/>
        <v>427.29376178638159</v>
      </c>
      <c r="CN59" s="115">
        <f t="shared" si="78"/>
        <v>0.75</v>
      </c>
      <c r="CO59" s="107">
        <f t="shared" si="79"/>
        <v>1491.8791258444969</v>
      </c>
      <c r="CP59" s="115">
        <f t="shared" si="80"/>
        <v>21.510546078757255</v>
      </c>
    </row>
    <row r="60" spans="1:100" ht="15" customHeight="1">
      <c r="A60" s="4">
        <v>61</v>
      </c>
      <c r="B60" s="30">
        <f t="shared" si="0"/>
        <v>1600</v>
      </c>
      <c r="C60" s="27">
        <f t="shared" si="19"/>
        <v>18.5</v>
      </c>
      <c r="D60" s="118">
        <f t="shared" si="20"/>
        <v>1260.1846453959415</v>
      </c>
      <c r="E60" s="28">
        <f t="shared" si="21"/>
        <v>0.94</v>
      </c>
      <c r="F60" s="29">
        <f t="shared" si="22"/>
        <v>537.83387571713922</v>
      </c>
      <c r="G60" s="49">
        <f t="shared" si="23"/>
        <v>9.1274540000000002</v>
      </c>
      <c r="H60" s="27">
        <f t="shared" si="24"/>
        <v>58.924851959499243</v>
      </c>
      <c r="I60" s="50">
        <f t="shared" si="25"/>
        <v>21.654308416932253</v>
      </c>
      <c r="J60" s="43">
        <f t="shared" si="26"/>
        <v>21.612465573901897</v>
      </c>
      <c r="K60" s="144">
        <v>61</v>
      </c>
      <c r="L60" s="31">
        <f t="shared" si="1"/>
        <v>1200</v>
      </c>
      <c r="M60" s="27">
        <f t="shared" si="2"/>
        <v>18.5</v>
      </c>
      <c r="N60" s="28">
        <f t="shared" si="27"/>
        <v>0.88</v>
      </c>
      <c r="O60" s="29">
        <f t="shared" si="28"/>
        <v>501.96847789340313</v>
      </c>
      <c r="P60" s="49">
        <f t="shared" si="29"/>
        <v>9.2729404529473989</v>
      </c>
      <c r="Q60" s="27">
        <f t="shared" si="30"/>
        <v>54.132610949081716</v>
      </c>
      <c r="R60" s="50">
        <f t="shared" si="31"/>
        <v>23.965909976487868</v>
      </c>
      <c r="S60" s="43">
        <f t="shared" si="32"/>
        <v>23.53145383746546</v>
      </c>
      <c r="T60" s="144">
        <v>61</v>
      </c>
      <c r="U60" s="31">
        <f t="shared" si="3"/>
        <v>960</v>
      </c>
      <c r="V60" s="27">
        <f t="shared" si="4"/>
        <v>18.5</v>
      </c>
      <c r="W60" s="28">
        <f t="shared" si="33"/>
        <v>0.82</v>
      </c>
      <c r="X60" s="29">
        <f t="shared" si="34"/>
        <v>470.58740424569618</v>
      </c>
      <c r="Y60" s="49">
        <f t="shared" si="35"/>
        <v>9.1664161211872717</v>
      </c>
      <c r="Z60" s="27">
        <f t="shared" si="36"/>
        <v>51.338210923894188</v>
      </c>
      <c r="AA60" s="50">
        <f t="shared" si="37"/>
        <v>26.093948912267155</v>
      </c>
      <c r="AB60" s="43">
        <f t="shared" si="38"/>
        <v>25.661353251574724</v>
      </c>
      <c r="AC60" s="144">
        <v>61</v>
      </c>
      <c r="AD60" s="31">
        <f t="shared" si="5"/>
        <v>768</v>
      </c>
      <c r="AE60" s="27">
        <f t="shared" si="6"/>
        <v>18.5</v>
      </c>
      <c r="AF60" s="28">
        <f t="shared" si="39"/>
        <v>0.76</v>
      </c>
      <c r="AG60" s="29">
        <f t="shared" si="40"/>
        <v>436.47875832499312</v>
      </c>
      <c r="AH60" s="49">
        <f t="shared" si="41"/>
        <v>9.0711378623579186</v>
      </c>
      <c r="AI60" s="27">
        <f t="shared" si="42"/>
        <v>48.117310633788165</v>
      </c>
      <c r="AJ60" s="50">
        <f t="shared" si="43"/>
        <v>28.243929723289668</v>
      </c>
      <c r="AK60" s="43">
        <f t="shared" si="44"/>
        <v>27.810925903832874</v>
      </c>
      <c r="AL60" s="144">
        <v>61</v>
      </c>
      <c r="AM60" s="31" t="str">
        <f t="shared" si="7"/>
        <v/>
      </c>
      <c r="AN60" s="27" t="str">
        <f t="shared" si="8"/>
        <v/>
      </c>
      <c r="AO60" s="28" t="str">
        <f t="shared" si="45"/>
        <v/>
      </c>
      <c r="AP60" s="29" t="str">
        <f t="shared" si="46"/>
        <v/>
      </c>
      <c r="AQ60" s="49" t="str">
        <f t="shared" si="47"/>
        <v/>
      </c>
      <c r="AR60" s="27" t="str">
        <f t="shared" si="48"/>
        <v/>
      </c>
      <c r="AS60" s="50" t="str">
        <f t="shared" si="49"/>
        <v/>
      </c>
      <c r="AT60" s="43" t="str">
        <f t="shared" si="50"/>
        <v/>
      </c>
      <c r="AU60" s="144">
        <v>61</v>
      </c>
      <c r="AV60" s="31" t="str">
        <f t="shared" si="9"/>
        <v/>
      </c>
      <c r="AW60" s="27" t="str">
        <f t="shared" si="10"/>
        <v/>
      </c>
      <c r="AX60" s="28" t="str">
        <f t="shared" si="51"/>
        <v/>
      </c>
      <c r="AY60" s="29" t="str">
        <f t="shared" si="52"/>
        <v/>
      </c>
      <c r="AZ60" s="49" t="str">
        <f t="shared" si="53"/>
        <v/>
      </c>
      <c r="BA60" s="27" t="str">
        <f t="shared" si="54"/>
        <v/>
      </c>
      <c r="BB60" s="50" t="str">
        <f t="shared" si="55"/>
        <v/>
      </c>
      <c r="BC60" s="43" t="str">
        <f t="shared" si="56"/>
        <v/>
      </c>
      <c r="BD60" s="144">
        <v>61</v>
      </c>
      <c r="BE60" s="31" t="str">
        <f t="shared" si="11"/>
        <v/>
      </c>
      <c r="BF60" s="27" t="str">
        <f t="shared" si="12"/>
        <v/>
      </c>
      <c r="BG60" s="28" t="str">
        <f t="shared" si="57"/>
        <v/>
      </c>
      <c r="BH60" s="29" t="str">
        <f t="shared" si="58"/>
        <v/>
      </c>
      <c r="BI60" s="49" t="str">
        <f t="shared" si="59"/>
        <v/>
      </c>
      <c r="BJ60" s="27" t="str">
        <f t="shared" si="60"/>
        <v/>
      </c>
      <c r="BK60" s="50" t="str">
        <f t="shared" si="61"/>
        <v/>
      </c>
      <c r="BL60" s="43" t="str">
        <f t="shared" si="62"/>
        <v/>
      </c>
      <c r="BM60" s="144">
        <v>61</v>
      </c>
      <c r="BN60" s="31" t="str">
        <f t="shared" si="13"/>
        <v/>
      </c>
      <c r="BO60" s="27" t="str">
        <f t="shared" si="14"/>
        <v/>
      </c>
      <c r="BP60" s="28" t="str">
        <f t="shared" si="63"/>
        <v/>
      </c>
      <c r="BQ60" s="29" t="str">
        <f t="shared" si="64"/>
        <v/>
      </c>
      <c r="BR60" s="49" t="str">
        <f t="shared" si="65"/>
        <v/>
      </c>
      <c r="BS60" s="27" t="str">
        <f t="shared" si="66"/>
        <v/>
      </c>
      <c r="BT60" s="50" t="str">
        <f t="shared" si="67"/>
        <v/>
      </c>
      <c r="BU60" s="43" t="str">
        <f t="shared" si="68"/>
        <v/>
      </c>
      <c r="BV60" s="4">
        <v>61</v>
      </c>
      <c r="BX60" s="79">
        <v>61</v>
      </c>
      <c r="BY60" s="101">
        <f t="shared" si="15"/>
        <v>768</v>
      </c>
      <c r="BZ60" s="256">
        <f t="shared" si="69"/>
        <v>18.186413947320307</v>
      </c>
      <c r="CA60" s="101">
        <f t="shared" si="70"/>
        <v>27.832072085147487</v>
      </c>
      <c r="CB60" s="102">
        <f t="shared" si="16"/>
        <v>436.47875832499312</v>
      </c>
      <c r="CC60" s="103">
        <f t="shared" si="71"/>
        <v>0.76</v>
      </c>
      <c r="CD60" s="93">
        <f t="shared" si="72"/>
        <v>9.0574551644544616</v>
      </c>
      <c r="CE60" s="94">
        <f t="shared" si="81"/>
        <v>48.189999332034517</v>
      </c>
      <c r="CF60" s="95">
        <f t="shared" si="82"/>
        <v>28.265255101759557</v>
      </c>
      <c r="CG60" s="96">
        <f t="shared" si="73"/>
        <v>27.832072085147487</v>
      </c>
      <c r="CH60" s="22"/>
      <c r="CI60" s="79">
        <v>61</v>
      </c>
      <c r="CJ60" s="101">
        <f t="shared" si="74"/>
        <v>768</v>
      </c>
      <c r="CK60" s="101">
        <f t="shared" si="75"/>
        <v>18.186413947320307</v>
      </c>
      <c r="CL60" s="101">
        <f t="shared" si="76"/>
        <v>27.832072085147487</v>
      </c>
      <c r="CM60" s="101">
        <f t="shared" si="77"/>
        <v>436.47875832499312</v>
      </c>
      <c r="CN60" s="113">
        <f t="shared" si="78"/>
        <v>0.76</v>
      </c>
      <c r="CO60" s="101">
        <f t="shared" si="79"/>
        <v>1487.1013956352504</v>
      </c>
      <c r="CP60" s="113">
        <f t="shared" si="80"/>
        <v>21.612465573901897</v>
      </c>
    </row>
    <row r="61" spans="1:100" ht="15" customHeight="1">
      <c r="A61" s="5">
        <v>62</v>
      </c>
      <c r="B61" s="34">
        <f t="shared" si="0"/>
        <v>1600</v>
      </c>
      <c r="C61" s="32">
        <f t="shared" si="19"/>
        <v>18.7</v>
      </c>
      <c r="D61" s="120">
        <f t="shared" si="20"/>
        <v>1255.4318915684553</v>
      </c>
      <c r="E61" s="33">
        <f t="shared" si="21"/>
        <v>0.94</v>
      </c>
      <c r="F61" s="35">
        <f t="shared" si="22"/>
        <v>547.42075592023741</v>
      </c>
      <c r="G61" s="53">
        <f t="shared" si="23"/>
        <v>9.2006548000000006</v>
      </c>
      <c r="H61" s="32">
        <f t="shared" si="24"/>
        <v>59.498021371287329</v>
      </c>
      <c r="I61" s="54">
        <f t="shared" si="25"/>
        <v>21.759370631325265</v>
      </c>
      <c r="J61" s="45">
        <f t="shared" si="26"/>
        <v>21.712656089321698</v>
      </c>
      <c r="K61" s="144">
        <v>62</v>
      </c>
      <c r="L61" s="36">
        <f t="shared" si="1"/>
        <v>1200</v>
      </c>
      <c r="M61" s="32">
        <f t="shared" si="2"/>
        <v>18.7</v>
      </c>
      <c r="N61" s="33">
        <f t="shared" si="27"/>
        <v>0.88</v>
      </c>
      <c r="O61" s="35">
        <f t="shared" si="28"/>
        <v>511.50475251801032</v>
      </c>
      <c r="P61" s="53">
        <f t="shared" si="29"/>
        <v>9.3687965010873704</v>
      </c>
      <c r="Q61" s="32">
        <f t="shared" si="30"/>
        <v>54.5966338855416</v>
      </c>
      <c r="R61" s="54">
        <f t="shared" si="31"/>
        <v>24.068408282867978</v>
      </c>
      <c r="S61" s="45">
        <f t="shared" si="32"/>
        <v>23.631069200874457</v>
      </c>
      <c r="T61" s="144">
        <v>62</v>
      </c>
      <c r="U61" s="36">
        <f t="shared" si="3"/>
        <v>960</v>
      </c>
      <c r="V61" s="32">
        <f t="shared" si="4"/>
        <v>18.7</v>
      </c>
      <c r="W61" s="33">
        <f t="shared" si="33"/>
        <v>0.83</v>
      </c>
      <c r="X61" s="35">
        <f t="shared" si="34"/>
        <v>480.01144074209896</v>
      </c>
      <c r="Y61" s="53">
        <f t="shared" si="35"/>
        <v>9.2611205549298372</v>
      </c>
      <c r="Z61" s="32">
        <f t="shared" si="36"/>
        <v>51.830816572901803</v>
      </c>
      <c r="AA61" s="54">
        <f t="shared" si="37"/>
        <v>26.21883969919762</v>
      </c>
      <c r="AB61" s="45">
        <f t="shared" si="38"/>
        <v>25.783386362757934</v>
      </c>
      <c r="AC61" s="144">
        <v>62</v>
      </c>
      <c r="AD61" s="36">
        <f t="shared" si="5"/>
        <v>768</v>
      </c>
      <c r="AE61" s="32">
        <f t="shared" si="6"/>
        <v>18.7</v>
      </c>
      <c r="AF61" s="33">
        <f t="shared" si="39"/>
        <v>0.77</v>
      </c>
      <c r="AG61" s="35">
        <f t="shared" si="40"/>
        <v>445.70862938652476</v>
      </c>
      <c r="AH61" s="53">
        <f t="shared" si="41"/>
        <v>9.1648122608698959</v>
      </c>
      <c r="AI61" s="32">
        <f t="shared" si="42"/>
        <v>48.6325978863226</v>
      </c>
      <c r="AJ61" s="54">
        <f t="shared" si="43"/>
        <v>28.394758812529819</v>
      </c>
      <c r="AK61" s="45">
        <f t="shared" si="44"/>
        <v>27.958870256474064</v>
      </c>
      <c r="AL61" s="144">
        <v>62</v>
      </c>
      <c r="AM61" s="36" t="str">
        <f t="shared" si="7"/>
        <v/>
      </c>
      <c r="AN61" s="32" t="str">
        <f t="shared" si="8"/>
        <v/>
      </c>
      <c r="AO61" s="33" t="str">
        <f t="shared" si="45"/>
        <v/>
      </c>
      <c r="AP61" s="35" t="str">
        <f t="shared" si="46"/>
        <v/>
      </c>
      <c r="AQ61" s="53" t="str">
        <f t="shared" si="47"/>
        <v/>
      </c>
      <c r="AR61" s="32" t="str">
        <f t="shared" si="48"/>
        <v/>
      </c>
      <c r="AS61" s="54" t="str">
        <f t="shared" si="49"/>
        <v/>
      </c>
      <c r="AT61" s="45" t="str">
        <f t="shared" si="50"/>
        <v/>
      </c>
      <c r="AU61" s="144">
        <v>62</v>
      </c>
      <c r="AV61" s="36" t="str">
        <f t="shared" si="9"/>
        <v/>
      </c>
      <c r="AW61" s="32" t="str">
        <f t="shared" si="10"/>
        <v/>
      </c>
      <c r="AX61" s="33" t="str">
        <f t="shared" si="51"/>
        <v/>
      </c>
      <c r="AY61" s="35" t="str">
        <f t="shared" si="52"/>
        <v/>
      </c>
      <c r="AZ61" s="53" t="str">
        <f t="shared" si="53"/>
        <v/>
      </c>
      <c r="BA61" s="32" t="str">
        <f t="shared" si="54"/>
        <v/>
      </c>
      <c r="BB61" s="54" t="str">
        <f t="shared" si="55"/>
        <v/>
      </c>
      <c r="BC61" s="45" t="str">
        <f t="shared" si="56"/>
        <v/>
      </c>
      <c r="BD61" s="144">
        <v>62</v>
      </c>
      <c r="BE61" s="36" t="str">
        <f t="shared" si="11"/>
        <v/>
      </c>
      <c r="BF61" s="32" t="str">
        <f t="shared" si="12"/>
        <v/>
      </c>
      <c r="BG61" s="33" t="str">
        <f t="shared" si="57"/>
        <v/>
      </c>
      <c r="BH61" s="35" t="str">
        <f t="shared" si="58"/>
        <v/>
      </c>
      <c r="BI61" s="53" t="str">
        <f t="shared" si="59"/>
        <v/>
      </c>
      <c r="BJ61" s="32" t="str">
        <f t="shared" si="60"/>
        <v/>
      </c>
      <c r="BK61" s="54" t="str">
        <f t="shared" si="61"/>
        <v/>
      </c>
      <c r="BL61" s="45" t="str">
        <f t="shared" si="62"/>
        <v/>
      </c>
      <c r="BM61" s="144">
        <v>62</v>
      </c>
      <c r="BN61" s="36" t="str">
        <f t="shared" si="13"/>
        <v/>
      </c>
      <c r="BO61" s="32" t="str">
        <f t="shared" si="14"/>
        <v/>
      </c>
      <c r="BP61" s="33" t="str">
        <f t="shared" si="63"/>
        <v/>
      </c>
      <c r="BQ61" s="35" t="str">
        <f t="shared" si="64"/>
        <v/>
      </c>
      <c r="BR61" s="53" t="str">
        <f t="shared" si="65"/>
        <v/>
      </c>
      <c r="BS61" s="32" t="str">
        <f t="shared" si="66"/>
        <v/>
      </c>
      <c r="BT61" s="54" t="str">
        <f t="shared" si="67"/>
        <v/>
      </c>
      <c r="BU61" s="45" t="str">
        <f t="shared" si="68"/>
        <v/>
      </c>
      <c r="BV61" s="5">
        <v>62</v>
      </c>
      <c r="BX61" s="80">
        <v>62</v>
      </c>
      <c r="BY61" s="104">
        <f t="shared" si="15"/>
        <v>768</v>
      </c>
      <c r="BZ61" s="254">
        <f t="shared" si="69"/>
        <v>18.370609665669718</v>
      </c>
      <c r="CA61" s="104">
        <f t="shared" si="70"/>
        <v>27.980973542039024</v>
      </c>
      <c r="CB61" s="105">
        <f t="shared" si="16"/>
        <v>445.70862938652476</v>
      </c>
      <c r="CC61" s="106">
        <f t="shared" si="71"/>
        <v>0.77</v>
      </c>
      <c r="CD61" s="87">
        <f t="shared" si="72"/>
        <v>9.1504399748627634</v>
      </c>
      <c r="CE61" s="23">
        <f t="shared" si="81"/>
        <v>48.708983459913838</v>
      </c>
      <c r="CF61" s="24">
        <f t="shared" si="82"/>
        <v>28.417049405951296</v>
      </c>
      <c r="CG61" s="88">
        <f t="shared" si="73"/>
        <v>27.980973542039024</v>
      </c>
      <c r="CH61" s="22"/>
      <c r="CI61" s="80">
        <v>62</v>
      </c>
      <c r="CJ61" s="104">
        <f t="shared" si="74"/>
        <v>768</v>
      </c>
      <c r="CK61" s="104">
        <f t="shared" si="75"/>
        <v>18.370609665669718</v>
      </c>
      <c r="CL61" s="104">
        <f t="shared" si="76"/>
        <v>27.980973542039024</v>
      </c>
      <c r="CM61" s="104">
        <f t="shared" si="77"/>
        <v>445.70862938652476</v>
      </c>
      <c r="CN61" s="114">
        <f t="shared" si="78"/>
        <v>0.77</v>
      </c>
      <c r="CO61" s="104">
        <f t="shared" si="79"/>
        <v>1482.3486418077641</v>
      </c>
      <c r="CP61" s="114">
        <f t="shared" si="80"/>
        <v>21.712656089321698</v>
      </c>
    </row>
    <row r="62" spans="1:100" ht="15" customHeight="1">
      <c r="A62" s="5">
        <v>63</v>
      </c>
      <c r="B62" s="34">
        <f t="shared" si="0"/>
        <v>1600</v>
      </c>
      <c r="C62" s="32">
        <f t="shared" si="19"/>
        <v>18.8</v>
      </c>
      <c r="D62" s="120">
        <f t="shared" si="20"/>
        <v>1253.0649261312947</v>
      </c>
      <c r="E62" s="33">
        <f t="shared" si="21"/>
        <v>0.94</v>
      </c>
      <c r="F62" s="35">
        <f t="shared" si="22"/>
        <v>552.22233964705777</v>
      </c>
      <c r="G62" s="53">
        <f t="shared" si="23"/>
        <v>9.2372551999999999</v>
      </c>
      <c r="H62" s="32">
        <f t="shared" si="24"/>
        <v>59.782081115076018</v>
      </c>
      <c r="I62" s="54">
        <f t="shared" si="25"/>
        <v>21.811251360003389</v>
      </c>
      <c r="J62" s="45">
        <f t="shared" si="26"/>
        <v>21.762116115828906</v>
      </c>
      <c r="K62" s="144">
        <v>63</v>
      </c>
      <c r="L62" s="36">
        <f t="shared" si="1"/>
        <v>1200</v>
      </c>
      <c r="M62" s="32">
        <f t="shared" si="2"/>
        <v>18.8</v>
      </c>
      <c r="N62" s="33">
        <f t="shared" si="27"/>
        <v>0.88</v>
      </c>
      <c r="O62" s="35">
        <f t="shared" si="28"/>
        <v>516.28355908320657</v>
      </c>
      <c r="P62" s="53">
        <f t="shared" si="29"/>
        <v>9.4167245251573579</v>
      </c>
      <c r="Q62" s="32">
        <f t="shared" si="30"/>
        <v>54.826235779110171</v>
      </c>
      <c r="R62" s="54">
        <f t="shared" si="31"/>
        <v>24.11896409517777</v>
      </c>
      <c r="S62" s="45">
        <f t="shared" si="32"/>
        <v>23.680189367842114</v>
      </c>
      <c r="T62" s="144">
        <v>63</v>
      </c>
      <c r="U62" s="36">
        <f t="shared" si="3"/>
        <v>960</v>
      </c>
      <c r="V62" s="32">
        <f t="shared" si="4"/>
        <v>18.8</v>
      </c>
      <c r="W62" s="33">
        <f t="shared" si="33"/>
        <v>0.83</v>
      </c>
      <c r="X62" s="35">
        <f t="shared" si="34"/>
        <v>484.73675855351161</v>
      </c>
      <c r="Y62" s="53">
        <f t="shared" si="35"/>
        <v>9.3084727718011209</v>
      </c>
      <c r="Z62" s="32">
        <f t="shared" si="36"/>
        <v>52.074789327628729</v>
      </c>
      <c r="AA62" s="54">
        <f t="shared" si="37"/>
        <v>26.280474583425985</v>
      </c>
      <c r="AB62" s="45">
        <f t="shared" si="38"/>
        <v>25.843599219821783</v>
      </c>
      <c r="AC62" s="144">
        <v>63</v>
      </c>
      <c r="AD62" s="36">
        <f t="shared" si="5"/>
        <v>768</v>
      </c>
      <c r="AE62" s="32">
        <f t="shared" si="6"/>
        <v>18.8</v>
      </c>
      <c r="AF62" s="33">
        <f t="shared" si="39"/>
        <v>0.77</v>
      </c>
      <c r="AG62" s="35">
        <f t="shared" si="40"/>
        <v>450.33999683067896</v>
      </c>
      <c r="AH62" s="53">
        <f t="shared" si="41"/>
        <v>9.2116494601258854</v>
      </c>
      <c r="AI62" s="32">
        <f t="shared" si="42"/>
        <v>48.888095316701801</v>
      </c>
      <c r="AJ62" s="54">
        <f t="shared" si="43"/>
        <v>28.469248811950642</v>
      </c>
      <c r="AK62" s="45">
        <f t="shared" si="44"/>
        <v>28.031925656548722</v>
      </c>
      <c r="AL62" s="144">
        <v>63</v>
      </c>
      <c r="AM62" s="36" t="str">
        <f t="shared" si="7"/>
        <v/>
      </c>
      <c r="AN62" s="32" t="str">
        <f t="shared" si="8"/>
        <v/>
      </c>
      <c r="AO62" s="33" t="str">
        <f t="shared" si="45"/>
        <v/>
      </c>
      <c r="AP62" s="35" t="str">
        <f t="shared" si="46"/>
        <v/>
      </c>
      <c r="AQ62" s="53" t="str">
        <f t="shared" si="47"/>
        <v/>
      </c>
      <c r="AR62" s="32" t="str">
        <f t="shared" si="48"/>
        <v/>
      </c>
      <c r="AS62" s="54" t="str">
        <f t="shared" si="49"/>
        <v/>
      </c>
      <c r="AT62" s="45" t="str">
        <f t="shared" si="50"/>
        <v/>
      </c>
      <c r="AU62" s="144">
        <v>63</v>
      </c>
      <c r="AV62" s="36" t="str">
        <f t="shared" si="9"/>
        <v/>
      </c>
      <c r="AW62" s="32" t="str">
        <f t="shared" si="10"/>
        <v/>
      </c>
      <c r="AX62" s="33" t="str">
        <f t="shared" si="51"/>
        <v/>
      </c>
      <c r="AY62" s="35" t="str">
        <f t="shared" si="52"/>
        <v/>
      </c>
      <c r="AZ62" s="53" t="str">
        <f t="shared" si="53"/>
        <v/>
      </c>
      <c r="BA62" s="32" t="str">
        <f t="shared" si="54"/>
        <v/>
      </c>
      <c r="BB62" s="54" t="str">
        <f t="shared" si="55"/>
        <v/>
      </c>
      <c r="BC62" s="45" t="str">
        <f t="shared" si="56"/>
        <v/>
      </c>
      <c r="BD62" s="144">
        <v>63</v>
      </c>
      <c r="BE62" s="36" t="str">
        <f t="shared" si="11"/>
        <v/>
      </c>
      <c r="BF62" s="32" t="str">
        <f t="shared" si="12"/>
        <v/>
      </c>
      <c r="BG62" s="33" t="str">
        <f t="shared" si="57"/>
        <v/>
      </c>
      <c r="BH62" s="35" t="str">
        <f t="shared" si="58"/>
        <v/>
      </c>
      <c r="BI62" s="53" t="str">
        <f t="shared" si="59"/>
        <v/>
      </c>
      <c r="BJ62" s="32" t="str">
        <f t="shared" si="60"/>
        <v/>
      </c>
      <c r="BK62" s="54" t="str">
        <f t="shared" si="61"/>
        <v/>
      </c>
      <c r="BL62" s="45" t="str">
        <f t="shared" si="62"/>
        <v/>
      </c>
      <c r="BM62" s="144">
        <v>63</v>
      </c>
      <c r="BN62" s="36" t="str">
        <f t="shared" si="13"/>
        <v/>
      </c>
      <c r="BO62" s="32" t="str">
        <f t="shared" si="14"/>
        <v/>
      </c>
      <c r="BP62" s="33" t="str">
        <f t="shared" si="63"/>
        <v/>
      </c>
      <c r="BQ62" s="35" t="str">
        <f t="shared" si="64"/>
        <v/>
      </c>
      <c r="BR62" s="53" t="str">
        <f t="shared" si="65"/>
        <v/>
      </c>
      <c r="BS62" s="32" t="str">
        <f t="shared" si="66"/>
        <v/>
      </c>
      <c r="BT62" s="54" t="str">
        <f t="shared" si="67"/>
        <v/>
      </c>
      <c r="BU62" s="45" t="str">
        <f t="shared" si="68"/>
        <v/>
      </c>
      <c r="BV62" s="5">
        <v>63</v>
      </c>
      <c r="BX62" s="80">
        <v>63</v>
      </c>
      <c r="BY62" s="104">
        <f t="shared" si="15"/>
        <v>768</v>
      </c>
      <c r="BZ62" s="254">
        <f t="shared" si="69"/>
        <v>18.462707524844422</v>
      </c>
      <c r="CA62" s="104">
        <f t="shared" si="70"/>
        <v>28.054503696566464</v>
      </c>
      <c r="CB62" s="105">
        <f t="shared" si="16"/>
        <v>450.33999683067896</v>
      </c>
      <c r="CC62" s="106">
        <f t="shared" si="71"/>
        <v>0.77</v>
      </c>
      <c r="CD62" s="87">
        <f t="shared" si="72"/>
        <v>9.1969323800669169</v>
      </c>
      <c r="CE62" s="23">
        <f t="shared" si="81"/>
        <v>48.966326838145385</v>
      </c>
      <c r="CF62" s="24">
        <f t="shared" si="82"/>
        <v>28.492018182993256</v>
      </c>
      <c r="CG62" s="88">
        <f t="shared" si="73"/>
        <v>28.054503696566464</v>
      </c>
      <c r="CH62" s="22"/>
      <c r="CI62" s="80">
        <v>63</v>
      </c>
      <c r="CJ62" s="104">
        <f t="shared" si="74"/>
        <v>768</v>
      </c>
      <c r="CK62" s="104">
        <f t="shared" si="75"/>
        <v>18.462707524844422</v>
      </c>
      <c r="CL62" s="104">
        <f t="shared" si="76"/>
        <v>28.054503696566464</v>
      </c>
      <c r="CM62" s="104">
        <f t="shared" si="77"/>
        <v>450.33999683067896</v>
      </c>
      <c r="CN62" s="114">
        <f t="shared" si="78"/>
        <v>0.77</v>
      </c>
      <c r="CO62" s="104">
        <f t="shared" si="79"/>
        <v>1479.9816763706035</v>
      </c>
      <c r="CP62" s="114">
        <f t="shared" si="80"/>
        <v>21.762116115828906</v>
      </c>
    </row>
    <row r="63" spans="1:100" ht="15" customHeight="1">
      <c r="A63" s="5">
        <v>64</v>
      </c>
      <c r="B63" s="34">
        <f t="shared" si="0"/>
        <v>1600</v>
      </c>
      <c r="C63" s="32">
        <f t="shared" si="19"/>
        <v>19</v>
      </c>
      <c r="D63" s="120">
        <f t="shared" si="20"/>
        <v>1248.3498965043968</v>
      </c>
      <c r="E63" s="33">
        <f t="shared" si="21"/>
        <v>0.95</v>
      </c>
      <c r="F63" s="35">
        <f t="shared" si="22"/>
        <v>561.84142643201881</v>
      </c>
      <c r="G63" s="53">
        <f t="shared" si="23"/>
        <v>9.3104560000000003</v>
      </c>
      <c r="H63" s="32">
        <f t="shared" si="24"/>
        <v>60.345210420630181</v>
      </c>
      <c r="I63" s="54">
        <f t="shared" si="25"/>
        <v>21.913738305414533</v>
      </c>
      <c r="J63" s="45">
        <f t="shared" si="26"/>
        <v>21.859791340281426</v>
      </c>
      <c r="K63" s="144">
        <v>64</v>
      </c>
      <c r="L63" s="36">
        <f t="shared" si="1"/>
        <v>1200</v>
      </c>
      <c r="M63" s="32">
        <f t="shared" si="2"/>
        <v>19</v>
      </c>
      <c r="N63" s="33">
        <f t="shared" si="27"/>
        <v>0.89</v>
      </c>
      <c r="O63" s="35">
        <f t="shared" si="28"/>
        <v>525.86198356458715</v>
      </c>
      <c r="P63" s="53">
        <f t="shared" si="29"/>
        <v>9.5125805732973294</v>
      </c>
      <c r="Q63" s="32">
        <f t="shared" si="30"/>
        <v>55.280686403932187</v>
      </c>
      <c r="R63" s="54">
        <f t="shared" si="31"/>
        <v>24.218717965929766</v>
      </c>
      <c r="S63" s="45">
        <f t="shared" si="32"/>
        <v>23.777083357115586</v>
      </c>
      <c r="T63" s="144">
        <v>64</v>
      </c>
      <c r="U63" s="36">
        <f t="shared" si="3"/>
        <v>960</v>
      </c>
      <c r="V63" s="32">
        <f t="shared" si="4"/>
        <v>19</v>
      </c>
      <c r="W63" s="33">
        <f t="shared" si="33"/>
        <v>0.83</v>
      </c>
      <c r="X63" s="35">
        <f t="shared" si="34"/>
        <v>494.21333734722134</v>
      </c>
      <c r="Y63" s="53">
        <f t="shared" si="35"/>
        <v>9.4031772055436864</v>
      </c>
      <c r="Z63" s="32">
        <f t="shared" si="36"/>
        <v>52.558122275506577</v>
      </c>
      <c r="AA63" s="54">
        <f t="shared" si="37"/>
        <v>26.402154204684269</v>
      </c>
      <c r="AB63" s="45">
        <f t="shared" si="38"/>
        <v>25.962448148757961</v>
      </c>
      <c r="AC63" s="144">
        <v>64</v>
      </c>
      <c r="AD63" s="36">
        <f t="shared" si="5"/>
        <v>768</v>
      </c>
      <c r="AE63" s="32">
        <f t="shared" si="6"/>
        <v>19</v>
      </c>
      <c r="AF63" s="33">
        <f t="shared" si="39"/>
        <v>0.78</v>
      </c>
      <c r="AG63" s="35">
        <f t="shared" si="40"/>
        <v>459.63482523807869</v>
      </c>
      <c r="AH63" s="53">
        <f t="shared" si="41"/>
        <v>9.3053238586378644</v>
      </c>
      <c r="AI63" s="32">
        <f t="shared" si="42"/>
        <v>49.394823030411018</v>
      </c>
      <c r="AJ63" s="54">
        <f t="shared" si="43"/>
        <v>28.616411099444804</v>
      </c>
      <c r="AK63" s="45">
        <f t="shared" si="44"/>
        <v>28.176234019578995</v>
      </c>
      <c r="AL63" s="144">
        <v>64</v>
      </c>
      <c r="AM63" s="36" t="str">
        <f t="shared" si="7"/>
        <v/>
      </c>
      <c r="AN63" s="32" t="str">
        <f t="shared" si="8"/>
        <v/>
      </c>
      <c r="AO63" s="33" t="str">
        <f t="shared" si="45"/>
        <v/>
      </c>
      <c r="AP63" s="35" t="str">
        <f t="shared" si="46"/>
        <v/>
      </c>
      <c r="AQ63" s="53" t="str">
        <f t="shared" si="47"/>
        <v/>
      </c>
      <c r="AR63" s="32" t="str">
        <f t="shared" si="48"/>
        <v/>
      </c>
      <c r="AS63" s="54" t="str">
        <f t="shared" si="49"/>
        <v/>
      </c>
      <c r="AT63" s="45" t="str">
        <f t="shared" si="50"/>
        <v/>
      </c>
      <c r="AU63" s="144">
        <v>64</v>
      </c>
      <c r="AV63" s="36" t="str">
        <f t="shared" si="9"/>
        <v/>
      </c>
      <c r="AW63" s="32" t="str">
        <f t="shared" si="10"/>
        <v/>
      </c>
      <c r="AX63" s="33" t="str">
        <f t="shared" si="51"/>
        <v/>
      </c>
      <c r="AY63" s="35" t="str">
        <f t="shared" si="52"/>
        <v/>
      </c>
      <c r="AZ63" s="53" t="str">
        <f t="shared" si="53"/>
        <v/>
      </c>
      <c r="BA63" s="32" t="str">
        <f t="shared" si="54"/>
        <v/>
      </c>
      <c r="BB63" s="54" t="str">
        <f t="shared" si="55"/>
        <v/>
      </c>
      <c r="BC63" s="45" t="str">
        <f t="shared" si="56"/>
        <v/>
      </c>
      <c r="BD63" s="144">
        <v>64</v>
      </c>
      <c r="BE63" s="36" t="str">
        <f t="shared" si="11"/>
        <v/>
      </c>
      <c r="BF63" s="32" t="str">
        <f t="shared" si="12"/>
        <v/>
      </c>
      <c r="BG63" s="33" t="str">
        <f t="shared" si="57"/>
        <v/>
      </c>
      <c r="BH63" s="35" t="str">
        <f t="shared" si="58"/>
        <v/>
      </c>
      <c r="BI63" s="53" t="str">
        <f t="shared" si="59"/>
        <v/>
      </c>
      <c r="BJ63" s="32" t="str">
        <f t="shared" si="60"/>
        <v/>
      </c>
      <c r="BK63" s="54" t="str">
        <f t="shared" si="61"/>
        <v/>
      </c>
      <c r="BL63" s="45" t="str">
        <f t="shared" si="62"/>
        <v/>
      </c>
      <c r="BM63" s="144">
        <v>64</v>
      </c>
      <c r="BN63" s="36" t="str">
        <f t="shared" si="13"/>
        <v/>
      </c>
      <c r="BO63" s="32" t="str">
        <f t="shared" si="14"/>
        <v/>
      </c>
      <c r="BP63" s="33" t="str">
        <f t="shared" si="63"/>
        <v/>
      </c>
      <c r="BQ63" s="35" t="str">
        <f t="shared" si="64"/>
        <v/>
      </c>
      <c r="BR63" s="53" t="str">
        <f t="shared" si="65"/>
        <v/>
      </c>
      <c r="BS63" s="32" t="str">
        <f t="shared" si="66"/>
        <v/>
      </c>
      <c r="BT63" s="54" t="str">
        <f t="shared" si="67"/>
        <v/>
      </c>
      <c r="BU63" s="45" t="str">
        <f t="shared" si="68"/>
        <v/>
      </c>
      <c r="BV63" s="5">
        <v>64</v>
      </c>
      <c r="BX63" s="80">
        <v>64</v>
      </c>
      <c r="BY63" s="104">
        <f t="shared" si="15"/>
        <v>768</v>
      </c>
      <c r="BZ63" s="254">
        <f t="shared" si="69"/>
        <v>18.646903243193833</v>
      </c>
      <c r="CA63" s="104">
        <f t="shared" si="70"/>
        <v>28.199754019220993</v>
      </c>
      <c r="CB63" s="105">
        <f t="shared" si="16"/>
        <v>459.63482523807869</v>
      </c>
      <c r="CC63" s="106">
        <f t="shared" si="71"/>
        <v>0.78</v>
      </c>
      <c r="CD63" s="87">
        <f t="shared" si="72"/>
        <v>9.2899171904752205</v>
      </c>
      <c r="CE63" s="23">
        <f t="shared" si="81"/>
        <v>49.476740837833702</v>
      </c>
      <c r="CF63" s="24">
        <f t="shared" si="82"/>
        <v>28.640130412474186</v>
      </c>
      <c r="CG63" s="88">
        <f t="shared" si="73"/>
        <v>28.199754019220993</v>
      </c>
      <c r="CH63" s="22"/>
      <c r="CI63" s="80">
        <v>64</v>
      </c>
      <c r="CJ63" s="104">
        <f t="shared" si="74"/>
        <v>768</v>
      </c>
      <c r="CK63" s="104">
        <f t="shared" si="75"/>
        <v>18.646903243193833</v>
      </c>
      <c r="CL63" s="104">
        <f t="shared" si="76"/>
        <v>28.199754019220993</v>
      </c>
      <c r="CM63" s="104">
        <f t="shared" si="77"/>
        <v>459.63482523807869</v>
      </c>
      <c r="CN63" s="114">
        <f t="shared" si="78"/>
        <v>0.78</v>
      </c>
      <c r="CO63" s="104">
        <f t="shared" si="79"/>
        <v>1475.2666467437057</v>
      </c>
      <c r="CP63" s="114">
        <f t="shared" si="80"/>
        <v>21.859791340281426</v>
      </c>
    </row>
    <row r="64" spans="1:100" ht="15" customHeight="1">
      <c r="A64" s="5">
        <v>65</v>
      </c>
      <c r="B64" s="34">
        <f t="shared" si="0"/>
        <v>1600</v>
      </c>
      <c r="C64" s="32">
        <f t="shared" si="19"/>
        <v>19.2</v>
      </c>
      <c r="D64" s="120">
        <f t="shared" si="20"/>
        <v>1243.6601574036395</v>
      </c>
      <c r="E64" s="33">
        <f t="shared" si="21"/>
        <v>0.95</v>
      </c>
      <c r="F64" s="35">
        <f t="shared" si="22"/>
        <v>571.48126925027555</v>
      </c>
      <c r="G64" s="53">
        <f t="shared" si="23"/>
        <v>9.3836568000000007</v>
      </c>
      <c r="H64" s="32">
        <f t="shared" si="24"/>
        <v>60.901765849990966</v>
      </c>
      <c r="I64" s="54">
        <f t="shared" si="25"/>
        <v>22.014560043356813</v>
      </c>
      <c r="J64" s="45">
        <f t="shared" si="26"/>
        <v>21.955840139947028</v>
      </c>
      <c r="K64" s="144">
        <v>65</v>
      </c>
      <c r="L64" s="36">
        <f t="shared" si="1"/>
        <v>1200</v>
      </c>
      <c r="M64" s="32">
        <f t="shared" si="2"/>
        <v>19.2</v>
      </c>
      <c r="N64" s="33">
        <f t="shared" si="27"/>
        <v>0.89</v>
      </c>
      <c r="O64" s="35">
        <f t="shared" si="28"/>
        <v>535.46747978304347</v>
      </c>
      <c r="P64" s="53">
        <f t="shared" si="29"/>
        <v>9.6084366214373009</v>
      </c>
      <c r="Q64" s="32">
        <f t="shared" si="30"/>
        <v>55.728887110351181</v>
      </c>
      <c r="R64" s="54">
        <f t="shared" si="31"/>
        <v>24.316699140882044</v>
      </c>
      <c r="S64" s="45">
        <f t="shared" si="32"/>
        <v>23.872219546552149</v>
      </c>
      <c r="T64" s="144">
        <v>65</v>
      </c>
      <c r="U64" s="36">
        <f t="shared" si="3"/>
        <v>960</v>
      </c>
      <c r="V64" s="32">
        <f t="shared" si="4"/>
        <v>19.2</v>
      </c>
      <c r="W64" s="33">
        <f t="shared" si="33"/>
        <v>0.84</v>
      </c>
      <c r="X64" s="35">
        <f t="shared" si="34"/>
        <v>503.72366095401941</v>
      </c>
      <c r="Y64" s="53">
        <f t="shared" si="35"/>
        <v>9.4978816392862502</v>
      </c>
      <c r="Z64" s="32">
        <f t="shared" si="36"/>
        <v>53.035369368097683</v>
      </c>
      <c r="AA64" s="54">
        <f t="shared" si="37"/>
        <v>26.521753954124204</v>
      </c>
      <c r="AB64" s="45">
        <f t="shared" si="38"/>
        <v>26.079234683038674</v>
      </c>
      <c r="AC64" s="144">
        <v>65</v>
      </c>
      <c r="AD64" s="36">
        <f t="shared" si="5"/>
        <v>768</v>
      </c>
      <c r="AE64" s="32">
        <f t="shared" si="6"/>
        <v>19.2</v>
      </c>
      <c r="AF64" s="33">
        <f t="shared" si="39"/>
        <v>0.78</v>
      </c>
      <c r="AG64" s="35">
        <f t="shared" si="40"/>
        <v>468.97144632347488</v>
      </c>
      <c r="AH64" s="53">
        <f t="shared" si="41"/>
        <v>9.3989982571498416</v>
      </c>
      <c r="AI64" s="32">
        <f t="shared" si="42"/>
        <v>49.895896721411468</v>
      </c>
      <c r="AJ64" s="54">
        <f t="shared" si="43"/>
        <v>28.761190943728266</v>
      </c>
      <c r="AK64" s="45">
        <f t="shared" si="44"/>
        <v>28.318179959068868</v>
      </c>
      <c r="AL64" s="144">
        <v>65</v>
      </c>
      <c r="AM64" s="36" t="str">
        <f t="shared" si="7"/>
        <v/>
      </c>
      <c r="AN64" s="32" t="str">
        <f t="shared" si="8"/>
        <v/>
      </c>
      <c r="AO64" s="33" t="str">
        <f t="shared" si="45"/>
        <v/>
      </c>
      <c r="AP64" s="35" t="str">
        <f t="shared" si="46"/>
        <v/>
      </c>
      <c r="AQ64" s="53" t="str">
        <f t="shared" si="47"/>
        <v/>
      </c>
      <c r="AR64" s="32" t="str">
        <f t="shared" si="48"/>
        <v/>
      </c>
      <c r="AS64" s="54" t="str">
        <f t="shared" si="49"/>
        <v/>
      </c>
      <c r="AT64" s="45" t="str">
        <f t="shared" si="50"/>
        <v/>
      </c>
      <c r="AU64" s="144">
        <v>65</v>
      </c>
      <c r="AV64" s="36" t="str">
        <f t="shared" si="9"/>
        <v/>
      </c>
      <c r="AW64" s="32" t="str">
        <f t="shared" si="10"/>
        <v/>
      </c>
      <c r="AX64" s="33" t="str">
        <f t="shared" si="51"/>
        <v/>
      </c>
      <c r="AY64" s="35" t="str">
        <f t="shared" si="52"/>
        <v/>
      </c>
      <c r="AZ64" s="53" t="str">
        <f t="shared" si="53"/>
        <v/>
      </c>
      <c r="BA64" s="32" t="str">
        <f t="shared" si="54"/>
        <v/>
      </c>
      <c r="BB64" s="54" t="str">
        <f t="shared" si="55"/>
        <v/>
      </c>
      <c r="BC64" s="45" t="str">
        <f t="shared" si="56"/>
        <v/>
      </c>
      <c r="BD64" s="144">
        <v>65</v>
      </c>
      <c r="BE64" s="36" t="str">
        <f t="shared" si="11"/>
        <v/>
      </c>
      <c r="BF64" s="32" t="str">
        <f t="shared" si="12"/>
        <v/>
      </c>
      <c r="BG64" s="33" t="str">
        <f t="shared" si="57"/>
        <v/>
      </c>
      <c r="BH64" s="35" t="str">
        <f t="shared" si="58"/>
        <v/>
      </c>
      <c r="BI64" s="53" t="str">
        <f t="shared" si="59"/>
        <v/>
      </c>
      <c r="BJ64" s="32" t="str">
        <f t="shared" si="60"/>
        <v/>
      </c>
      <c r="BK64" s="54" t="str">
        <f t="shared" si="61"/>
        <v/>
      </c>
      <c r="BL64" s="45" t="str">
        <f t="shared" si="62"/>
        <v/>
      </c>
      <c r="BM64" s="144">
        <v>65</v>
      </c>
      <c r="BN64" s="36" t="str">
        <f t="shared" si="13"/>
        <v/>
      </c>
      <c r="BO64" s="32" t="str">
        <f t="shared" si="14"/>
        <v/>
      </c>
      <c r="BP64" s="33" t="str">
        <f t="shared" si="63"/>
        <v/>
      </c>
      <c r="BQ64" s="35" t="str">
        <f t="shared" si="64"/>
        <v/>
      </c>
      <c r="BR64" s="53" t="str">
        <f t="shared" si="65"/>
        <v/>
      </c>
      <c r="BS64" s="32" t="str">
        <f t="shared" si="66"/>
        <v/>
      </c>
      <c r="BT64" s="54" t="str">
        <f t="shared" si="67"/>
        <v/>
      </c>
      <c r="BU64" s="45" t="str">
        <f t="shared" si="68"/>
        <v/>
      </c>
      <c r="BV64" s="5">
        <v>65</v>
      </c>
      <c r="BX64" s="80">
        <v>65</v>
      </c>
      <c r="BY64" s="104">
        <f t="shared" si="15"/>
        <v>768</v>
      </c>
      <c r="BZ64" s="254">
        <f t="shared" si="69"/>
        <v>18.831098961543237</v>
      </c>
      <c r="CA64" s="104">
        <f t="shared" si="70"/>
        <v>28.342631916677927</v>
      </c>
      <c r="CB64" s="105">
        <f t="shared" si="16"/>
        <v>468.97144632347488</v>
      </c>
      <c r="CC64" s="106">
        <f t="shared" si="71"/>
        <v>0.78</v>
      </c>
      <c r="CD64" s="87">
        <f t="shared" si="72"/>
        <v>9.3829020008835222</v>
      </c>
      <c r="CE64" s="23">
        <f t="shared" si="81"/>
        <v>49.98149253603151</v>
      </c>
      <c r="CF64" s="24">
        <f t="shared" si="82"/>
        <v>28.785850112331097</v>
      </c>
      <c r="CG64" s="88">
        <f t="shared" si="73"/>
        <v>28.342631916677927</v>
      </c>
      <c r="CH64" s="22"/>
      <c r="CI64" s="80">
        <v>65</v>
      </c>
      <c r="CJ64" s="104">
        <f t="shared" si="74"/>
        <v>768</v>
      </c>
      <c r="CK64" s="104">
        <f t="shared" si="75"/>
        <v>18.831098961543237</v>
      </c>
      <c r="CL64" s="104">
        <f t="shared" si="76"/>
        <v>28.342631916677927</v>
      </c>
      <c r="CM64" s="104">
        <f t="shared" si="77"/>
        <v>468.97144632347488</v>
      </c>
      <c r="CN64" s="114">
        <f t="shared" si="78"/>
        <v>0.78</v>
      </c>
      <c r="CO64" s="104">
        <f t="shared" si="79"/>
        <v>1470.5769076429483</v>
      </c>
      <c r="CP64" s="114">
        <f t="shared" si="80"/>
        <v>21.955840139947028</v>
      </c>
    </row>
    <row r="65" spans="1:94" ht="15" customHeight="1">
      <c r="A65" s="5">
        <v>66</v>
      </c>
      <c r="B65" s="34">
        <f t="shared" si="0"/>
        <v>1600</v>
      </c>
      <c r="C65" s="32">
        <f t="shared" si="19"/>
        <v>19.3</v>
      </c>
      <c r="D65" s="120">
        <f t="shared" si="20"/>
        <v>1241.3248003955391</v>
      </c>
      <c r="E65" s="33">
        <f t="shared" si="21"/>
        <v>0.95</v>
      </c>
      <c r="F65" s="35">
        <f t="shared" si="22"/>
        <v>576.30880443977594</v>
      </c>
      <c r="G65" s="53">
        <f t="shared" si="23"/>
        <v>9.4202572</v>
      </c>
      <c r="H65" s="32">
        <f t="shared" si="24"/>
        <v>61.177608233432942</v>
      </c>
      <c r="I65" s="54">
        <f t="shared" si="25"/>
        <v>22.064358994643701</v>
      </c>
      <c r="J65" s="45">
        <f t="shared" si="26"/>
        <v>22.003266873658447</v>
      </c>
      <c r="K65" s="144">
        <v>66</v>
      </c>
      <c r="L65" s="36">
        <f t="shared" si="1"/>
        <v>1200</v>
      </c>
      <c r="M65" s="32">
        <f t="shared" si="2"/>
        <v>19.3</v>
      </c>
      <c r="N65" s="33">
        <f t="shared" si="27"/>
        <v>0.9</v>
      </c>
      <c r="O65" s="35">
        <f t="shared" si="28"/>
        <v>540.28013414233578</v>
      </c>
      <c r="P65" s="53">
        <f t="shared" si="29"/>
        <v>9.6563646455072867</v>
      </c>
      <c r="Q65" s="32">
        <f t="shared" si="30"/>
        <v>55.950676468468508</v>
      </c>
      <c r="R65" s="54">
        <f t="shared" si="31"/>
        <v>24.365038790983764</v>
      </c>
      <c r="S65" s="45">
        <f t="shared" si="32"/>
        <v>23.919142173722769</v>
      </c>
      <c r="T65" s="144">
        <v>66</v>
      </c>
      <c r="U65" s="36">
        <f t="shared" si="3"/>
        <v>960</v>
      </c>
      <c r="V65" s="32">
        <f t="shared" si="4"/>
        <v>19.3</v>
      </c>
      <c r="W65" s="33">
        <f t="shared" si="33"/>
        <v>0.84</v>
      </c>
      <c r="X65" s="35">
        <f t="shared" si="34"/>
        <v>508.49116870358881</v>
      </c>
      <c r="Y65" s="53">
        <f t="shared" si="35"/>
        <v>9.5452338561575321</v>
      </c>
      <c r="Z65" s="32">
        <f t="shared" si="36"/>
        <v>53.271735021511958</v>
      </c>
      <c r="AA65" s="54">
        <f t="shared" si="37"/>
        <v>26.580788732584139</v>
      </c>
      <c r="AB65" s="45">
        <f t="shared" si="38"/>
        <v>26.136869283022868</v>
      </c>
      <c r="AC65" s="144">
        <v>66</v>
      </c>
      <c r="AD65" s="36">
        <f t="shared" si="5"/>
        <v>768</v>
      </c>
      <c r="AE65" s="32">
        <f t="shared" si="6"/>
        <v>19.3</v>
      </c>
      <c r="AF65" s="33">
        <f t="shared" si="39"/>
        <v>0.78</v>
      </c>
      <c r="AG65" s="35">
        <f t="shared" si="40"/>
        <v>473.65506356556762</v>
      </c>
      <c r="AH65" s="53">
        <f t="shared" si="41"/>
        <v>9.4458354564058293</v>
      </c>
      <c r="AI65" s="32">
        <f t="shared" si="42"/>
        <v>50.144327174824078</v>
      </c>
      <c r="AJ65" s="54">
        <f t="shared" si="43"/>
        <v>28.832702674745235</v>
      </c>
      <c r="AK65" s="45">
        <f t="shared" si="44"/>
        <v>28.388282117129062</v>
      </c>
      <c r="AL65" s="144">
        <v>66</v>
      </c>
      <c r="AM65" s="36" t="str">
        <f t="shared" si="7"/>
        <v/>
      </c>
      <c r="AN65" s="32" t="str">
        <f t="shared" si="8"/>
        <v/>
      </c>
      <c r="AO65" s="33" t="str">
        <f t="shared" si="45"/>
        <v/>
      </c>
      <c r="AP65" s="35" t="str">
        <f t="shared" si="46"/>
        <v/>
      </c>
      <c r="AQ65" s="53" t="str">
        <f t="shared" si="47"/>
        <v/>
      </c>
      <c r="AR65" s="32" t="str">
        <f t="shared" si="48"/>
        <v/>
      </c>
      <c r="AS65" s="54" t="str">
        <f t="shared" si="49"/>
        <v/>
      </c>
      <c r="AT65" s="45" t="str">
        <f t="shared" si="50"/>
        <v/>
      </c>
      <c r="AU65" s="144">
        <v>66</v>
      </c>
      <c r="AV65" s="36" t="str">
        <f t="shared" si="9"/>
        <v/>
      </c>
      <c r="AW65" s="32" t="str">
        <f t="shared" si="10"/>
        <v/>
      </c>
      <c r="AX65" s="33" t="str">
        <f t="shared" si="51"/>
        <v/>
      </c>
      <c r="AY65" s="35" t="str">
        <f t="shared" si="52"/>
        <v/>
      </c>
      <c r="AZ65" s="53" t="str">
        <f t="shared" si="53"/>
        <v/>
      </c>
      <c r="BA65" s="32" t="str">
        <f t="shared" si="54"/>
        <v/>
      </c>
      <c r="BB65" s="54" t="str">
        <f t="shared" si="55"/>
        <v/>
      </c>
      <c r="BC65" s="45" t="str">
        <f t="shared" si="56"/>
        <v/>
      </c>
      <c r="BD65" s="144">
        <v>66</v>
      </c>
      <c r="BE65" s="36" t="str">
        <f t="shared" si="11"/>
        <v/>
      </c>
      <c r="BF65" s="32" t="str">
        <f t="shared" si="12"/>
        <v/>
      </c>
      <c r="BG65" s="33" t="str">
        <f t="shared" si="57"/>
        <v/>
      </c>
      <c r="BH65" s="35" t="str">
        <f t="shared" si="58"/>
        <v/>
      </c>
      <c r="BI65" s="53" t="str">
        <f t="shared" si="59"/>
        <v/>
      </c>
      <c r="BJ65" s="32" t="str">
        <f t="shared" si="60"/>
        <v/>
      </c>
      <c r="BK65" s="54" t="str">
        <f t="shared" si="61"/>
        <v/>
      </c>
      <c r="BL65" s="45" t="str">
        <f t="shared" si="62"/>
        <v/>
      </c>
      <c r="BM65" s="144">
        <v>66</v>
      </c>
      <c r="BN65" s="36" t="str">
        <f t="shared" si="13"/>
        <v/>
      </c>
      <c r="BO65" s="32" t="str">
        <f t="shared" si="14"/>
        <v/>
      </c>
      <c r="BP65" s="33" t="str">
        <f t="shared" si="63"/>
        <v/>
      </c>
      <c r="BQ65" s="35" t="str">
        <f t="shared" si="64"/>
        <v/>
      </c>
      <c r="BR65" s="53" t="str">
        <f t="shared" si="65"/>
        <v/>
      </c>
      <c r="BS65" s="32" t="str">
        <f t="shared" si="66"/>
        <v/>
      </c>
      <c r="BT65" s="54" t="str">
        <f t="shared" si="67"/>
        <v/>
      </c>
      <c r="BU65" s="45" t="str">
        <f t="shared" si="68"/>
        <v/>
      </c>
      <c r="BV65" s="5">
        <v>66</v>
      </c>
      <c r="BX65" s="80">
        <v>66</v>
      </c>
      <c r="BY65" s="104">
        <f t="shared" si="15"/>
        <v>768</v>
      </c>
      <c r="BZ65" s="254">
        <f t="shared" si="69"/>
        <v>18.923196820717944</v>
      </c>
      <c r="CA65" s="104">
        <f t="shared" si="70"/>
        <v>28.413196327901293</v>
      </c>
      <c r="CB65" s="105">
        <f t="shared" si="16"/>
        <v>473.65506356556762</v>
      </c>
      <c r="CC65" s="106">
        <f t="shared" si="71"/>
        <v>0.78</v>
      </c>
      <c r="CD65" s="87">
        <f t="shared" si="72"/>
        <v>9.429394406087674</v>
      </c>
      <c r="CE65" s="23">
        <f t="shared" si="81"/>
        <v>50.23175860156757</v>
      </c>
      <c r="CF65" s="24">
        <f t="shared" si="82"/>
        <v>28.857828013741045</v>
      </c>
      <c r="CG65" s="88">
        <f t="shared" si="73"/>
        <v>28.413196327901293</v>
      </c>
      <c r="CH65" s="22"/>
      <c r="CI65" s="80">
        <v>66</v>
      </c>
      <c r="CJ65" s="104">
        <f t="shared" si="74"/>
        <v>768</v>
      </c>
      <c r="CK65" s="104">
        <f t="shared" si="75"/>
        <v>18.923196820717944</v>
      </c>
      <c r="CL65" s="104">
        <f t="shared" si="76"/>
        <v>28.413196327901293</v>
      </c>
      <c r="CM65" s="104">
        <f t="shared" si="77"/>
        <v>473.65506356556762</v>
      </c>
      <c r="CN65" s="114">
        <f t="shared" si="78"/>
        <v>0.78</v>
      </c>
      <c r="CO65" s="104">
        <f t="shared" si="79"/>
        <v>1468.241550634848</v>
      </c>
      <c r="CP65" s="114">
        <f t="shared" si="80"/>
        <v>22.003266873658447</v>
      </c>
    </row>
    <row r="66" spans="1:94" ht="15" customHeight="1">
      <c r="A66" s="5">
        <v>67</v>
      </c>
      <c r="B66" s="34">
        <f t="shared" si="0"/>
        <v>1600</v>
      </c>
      <c r="C66" s="32">
        <f t="shared" si="19"/>
        <v>19.5</v>
      </c>
      <c r="D66" s="120">
        <f t="shared" si="20"/>
        <v>1236.6731582041743</v>
      </c>
      <c r="E66" s="33">
        <f t="shared" si="21"/>
        <v>0.96</v>
      </c>
      <c r="F66" s="35">
        <f t="shared" si="22"/>
        <v>585.97877729296226</v>
      </c>
      <c r="G66" s="53">
        <f t="shared" si="23"/>
        <v>9.4934580000000004</v>
      </c>
      <c r="H66" s="32">
        <f t="shared" si="24"/>
        <v>61.724481984642715</v>
      </c>
      <c r="I66" s="54">
        <f t="shared" si="25"/>
        <v>22.16275751981523</v>
      </c>
      <c r="J66" s="45">
        <f t="shared" si="26"/>
        <v>22.096948897178731</v>
      </c>
      <c r="K66" s="144">
        <v>67</v>
      </c>
      <c r="L66" s="36">
        <f t="shared" si="1"/>
        <v>1200</v>
      </c>
      <c r="M66" s="32">
        <f t="shared" si="2"/>
        <v>19.5</v>
      </c>
      <c r="N66" s="33">
        <f t="shared" si="27"/>
        <v>0.9</v>
      </c>
      <c r="O66" s="35">
        <f t="shared" si="28"/>
        <v>549.9247823771193</v>
      </c>
      <c r="P66" s="53">
        <f t="shared" si="29"/>
        <v>9.7522206936472582</v>
      </c>
      <c r="Q66" s="32">
        <f t="shared" si="30"/>
        <v>56.389698269989779</v>
      </c>
      <c r="R66" s="54">
        <f t="shared" si="31"/>
        <v>24.460443194580336</v>
      </c>
      <c r="S66" s="45">
        <f t="shared" si="32"/>
        <v>24.011723244413322</v>
      </c>
      <c r="T66" s="144">
        <v>67</v>
      </c>
      <c r="U66" s="36">
        <f t="shared" si="3"/>
        <v>960</v>
      </c>
      <c r="V66" s="32">
        <f t="shared" si="4"/>
        <v>19.5</v>
      </c>
      <c r="W66" s="33">
        <f t="shared" si="33"/>
        <v>0.85</v>
      </c>
      <c r="X66" s="35">
        <f t="shared" si="34"/>
        <v>518.05027962782515</v>
      </c>
      <c r="Y66" s="53">
        <f t="shared" si="35"/>
        <v>9.6399382899000976</v>
      </c>
      <c r="Z66" s="32">
        <f t="shared" si="36"/>
        <v>53.739999577652263</v>
      </c>
      <c r="AA66" s="54">
        <f t="shared" si="37"/>
        <v>26.697357195266424</v>
      </c>
      <c r="AB66" s="45">
        <f t="shared" si="38"/>
        <v>26.250650002448555</v>
      </c>
      <c r="AC66" s="144">
        <v>67</v>
      </c>
      <c r="AD66" s="36">
        <f t="shared" si="5"/>
        <v>768</v>
      </c>
      <c r="AE66" s="32">
        <f t="shared" si="6"/>
        <v>19.5</v>
      </c>
      <c r="AF66" s="33">
        <f t="shared" si="39"/>
        <v>0.79</v>
      </c>
      <c r="AG66" s="35">
        <f t="shared" si="40"/>
        <v>483.05220080838245</v>
      </c>
      <c r="AH66" s="53">
        <f t="shared" si="41"/>
        <v>9.5395098549178066</v>
      </c>
      <c r="AI66" s="32">
        <f t="shared" si="42"/>
        <v>50.637004222953806</v>
      </c>
      <c r="AJ66" s="54">
        <f t="shared" si="43"/>
        <v>28.973999704922726</v>
      </c>
      <c r="AK66" s="45">
        <f t="shared" si="44"/>
        <v>28.526774508599896</v>
      </c>
      <c r="AL66" s="144">
        <v>67</v>
      </c>
      <c r="AM66" s="36" t="str">
        <f t="shared" si="7"/>
        <v/>
      </c>
      <c r="AN66" s="32" t="str">
        <f t="shared" si="8"/>
        <v/>
      </c>
      <c r="AO66" s="33" t="str">
        <f t="shared" si="45"/>
        <v/>
      </c>
      <c r="AP66" s="35" t="str">
        <f t="shared" si="46"/>
        <v/>
      </c>
      <c r="AQ66" s="53" t="str">
        <f t="shared" si="47"/>
        <v/>
      </c>
      <c r="AR66" s="32" t="str">
        <f t="shared" si="48"/>
        <v/>
      </c>
      <c r="AS66" s="54" t="str">
        <f t="shared" si="49"/>
        <v/>
      </c>
      <c r="AT66" s="45" t="str">
        <f t="shared" si="50"/>
        <v/>
      </c>
      <c r="AU66" s="144">
        <v>67</v>
      </c>
      <c r="AV66" s="36" t="str">
        <f t="shared" si="9"/>
        <v/>
      </c>
      <c r="AW66" s="32" t="str">
        <f t="shared" si="10"/>
        <v/>
      </c>
      <c r="AX66" s="33" t="str">
        <f t="shared" si="51"/>
        <v/>
      </c>
      <c r="AY66" s="35" t="str">
        <f t="shared" si="52"/>
        <v/>
      </c>
      <c r="AZ66" s="53" t="str">
        <f t="shared" si="53"/>
        <v/>
      </c>
      <c r="BA66" s="32" t="str">
        <f t="shared" si="54"/>
        <v/>
      </c>
      <c r="BB66" s="54" t="str">
        <f t="shared" si="55"/>
        <v/>
      </c>
      <c r="BC66" s="45" t="str">
        <f t="shared" si="56"/>
        <v/>
      </c>
      <c r="BD66" s="144">
        <v>67</v>
      </c>
      <c r="BE66" s="36" t="str">
        <f t="shared" si="11"/>
        <v/>
      </c>
      <c r="BF66" s="32" t="str">
        <f t="shared" si="12"/>
        <v/>
      </c>
      <c r="BG66" s="33" t="str">
        <f t="shared" si="57"/>
        <v/>
      </c>
      <c r="BH66" s="35" t="str">
        <f t="shared" si="58"/>
        <v/>
      </c>
      <c r="BI66" s="53" t="str">
        <f t="shared" si="59"/>
        <v/>
      </c>
      <c r="BJ66" s="32" t="str">
        <f t="shared" si="60"/>
        <v/>
      </c>
      <c r="BK66" s="54" t="str">
        <f t="shared" si="61"/>
        <v/>
      </c>
      <c r="BL66" s="45" t="str">
        <f t="shared" si="62"/>
        <v/>
      </c>
      <c r="BM66" s="144">
        <v>67</v>
      </c>
      <c r="BN66" s="36" t="str">
        <f t="shared" si="13"/>
        <v/>
      </c>
      <c r="BO66" s="32" t="str">
        <f t="shared" si="14"/>
        <v/>
      </c>
      <c r="BP66" s="33" t="str">
        <f t="shared" si="63"/>
        <v/>
      </c>
      <c r="BQ66" s="35" t="str">
        <f t="shared" si="64"/>
        <v/>
      </c>
      <c r="BR66" s="53" t="str">
        <f t="shared" si="65"/>
        <v/>
      </c>
      <c r="BS66" s="32" t="str">
        <f t="shared" si="66"/>
        <v/>
      </c>
      <c r="BT66" s="54" t="str">
        <f t="shared" si="67"/>
        <v/>
      </c>
      <c r="BU66" s="45" t="str">
        <f t="shared" si="68"/>
        <v/>
      </c>
      <c r="BV66" s="5">
        <v>67</v>
      </c>
      <c r="BX66" s="80">
        <v>67</v>
      </c>
      <c r="BY66" s="104">
        <f t="shared" si="15"/>
        <v>768</v>
      </c>
      <c r="BZ66" s="254">
        <f t="shared" si="69"/>
        <v>19.107392539067355</v>
      </c>
      <c r="CA66" s="104">
        <f t="shared" si="70"/>
        <v>28.552605825341477</v>
      </c>
      <c r="CB66" s="105">
        <f t="shared" si="16"/>
        <v>483.05220080838245</v>
      </c>
      <c r="CC66" s="106">
        <f t="shared" si="71"/>
        <v>0.79</v>
      </c>
      <c r="CD66" s="87">
        <f t="shared" si="72"/>
        <v>9.5223792164959757</v>
      </c>
      <c r="CE66" s="23">
        <f t="shared" si="81"/>
        <v>50.728099545917367</v>
      </c>
      <c r="CF66" s="24">
        <f t="shared" si="82"/>
        <v>29.000049921635341</v>
      </c>
      <c r="CG66" s="88">
        <f t="shared" si="73"/>
        <v>28.552605825341477</v>
      </c>
      <c r="CH66" s="22"/>
      <c r="CI66" s="80">
        <v>67</v>
      </c>
      <c r="CJ66" s="104">
        <f t="shared" si="74"/>
        <v>768</v>
      </c>
      <c r="CK66" s="104">
        <f t="shared" si="75"/>
        <v>19.107392539067355</v>
      </c>
      <c r="CL66" s="104">
        <f t="shared" si="76"/>
        <v>28.552605825341477</v>
      </c>
      <c r="CM66" s="104">
        <f t="shared" si="77"/>
        <v>483.05220080838245</v>
      </c>
      <c r="CN66" s="114">
        <f t="shared" si="78"/>
        <v>0.79</v>
      </c>
      <c r="CO66" s="104">
        <f t="shared" si="79"/>
        <v>1463.5899084434832</v>
      </c>
      <c r="CP66" s="114">
        <f t="shared" si="80"/>
        <v>22.096948897178731</v>
      </c>
    </row>
    <row r="67" spans="1:94" ht="15" customHeight="1">
      <c r="A67" s="5">
        <v>68</v>
      </c>
      <c r="B67" s="34">
        <f t="shared" si="0"/>
        <v>1600</v>
      </c>
      <c r="C67" s="32">
        <f t="shared" si="19"/>
        <v>19.7</v>
      </c>
      <c r="D67" s="120">
        <f t="shared" si="20"/>
        <v>1232.0469943329267</v>
      </c>
      <c r="E67" s="33">
        <f t="shared" si="21"/>
        <v>0.96</v>
      </c>
      <c r="F67" s="35">
        <f t="shared" si="22"/>
        <v>595.66820496295338</v>
      </c>
      <c r="G67" s="53">
        <f t="shared" si="23"/>
        <v>9.566658799999999</v>
      </c>
      <c r="H67" s="32">
        <f t="shared" si="24"/>
        <v>62.265020360395148</v>
      </c>
      <c r="I67" s="54">
        <f t="shared" si="25"/>
        <v>22.259588689005909</v>
      </c>
      <c r="J67" s="45">
        <f t="shared" si="26"/>
        <v>22.189100068438957</v>
      </c>
      <c r="K67" s="144">
        <v>68</v>
      </c>
      <c r="L67" s="36">
        <f t="shared" si="1"/>
        <v>1200</v>
      </c>
      <c r="M67" s="32">
        <f t="shared" si="2"/>
        <v>19.7</v>
      </c>
      <c r="N67" s="33">
        <f t="shared" si="27"/>
        <v>0.9</v>
      </c>
      <c r="O67" s="35">
        <f t="shared" si="28"/>
        <v>559.5946094901667</v>
      </c>
      <c r="P67" s="53">
        <f t="shared" si="29"/>
        <v>9.8480767417872315</v>
      </c>
      <c r="Q67" s="32">
        <f t="shared" si="30"/>
        <v>56.822730383050541</v>
      </c>
      <c r="R67" s="54">
        <f t="shared" si="31"/>
        <v>24.554182835029039</v>
      </c>
      <c r="S67" s="45">
        <f t="shared" si="32"/>
        <v>24.102653540960738</v>
      </c>
      <c r="T67" s="144">
        <v>68</v>
      </c>
      <c r="U67" s="36">
        <f t="shared" si="3"/>
        <v>960</v>
      </c>
      <c r="V67" s="32">
        <f t="shared" si="4"/>
        <v>19.7</v>
      </c>
      <c r="W67" s="33">
        <f t="shared" si="33"/>
        <v>0.85</v>
      </c>
      <c r="X67" s="35">
        <f t="shared" si="34"/>
        <v>527.64074866035185</v>
      </c>
      <c r="Y67" s="53">
        <f t="shared" si="35"/>
        <v>9.7346427236426631</v>
      </c>
      <c r="Z67" s="32">
        <f t="shared" si="36"/>
        <v>54.202374307879154</v>
      </c>
      <c r="AA67" s="54">
        <f t="shared" si="37"/>
        <v>26.81196219105712</v>
      </c>
      <c r="AB67" s="45">
        <f t="shared" si="38"/>
        <v>26.362483753994947</v>
      </c>
      <c r="AC67" s="144">
        <v>68</v>
      </c>
      <c r="AD67" s="36">
        <f t="shared" si="5"/>
        <v>768</v>
      </c>
      <c r="AE67" s="32">
        <f t="shared" si="6"/>
        <v>19.7</v>
      </c>
      <c r="AF67" s="33">
        <f t="shared" si="39"/>
        <v>0.8</v>
      </c>
      <c r="AG67" s="35">
        <f t="shared" si="40"/>
        <v>492.48828754467485</v>
      </c>
      <c r="AH67" s="53">
        <f t="shared" si="41"/>
        <v>9.6331842534297838</v>
      </c>
      <c r="AI67" s="32">
        <f t="shared" si="42"/>
        <v>51.124142815946875</v>
      </c>
      <c r="AJ67" s="54">
        <f t="shared" si="43"/>
        <v>29.113034095025554</v>
      </c>
      <c r="AK67" s="45">
        <f t="shared" si="44"/>
        <v>28.663023272960618</v>
      </c>
      <c r="AL67" s="144">
        <v>68</v>
      </c>
      <c r="AM67" s="36" t="str">
        <f t="shared" si="7"/>
        <v/>
      </c>
      <c r="AN67" s="32" t="str">
        <f t="shared" si="8"/>
        <v/>
      </c>
      <c r="AO67" s="33" t="str">
        <f t="shared" si="45"/>
        <v/>
      </c>
      <c r="AP67" s="35" t="str">
        <f t="shared" si="46"/>
        <v/>
      </c>
      <c r="AQ67" s="53" t="str">
        <f t="shared" si="47"/>
        <v/>
      </c>
      <c r="AR67" s="32" t="str">
        <f t="shared" si="48"/>
        <v/>
      </c>
      <c r="AS67" s="54" t="str">
        <f t="shared" si="49"/>
        <v/>
      </c>
      <c r="AT67" s="45" t="str">
        <f t="shared" si="50"/>
        <v/>
      </c>
      <c r="AU67" s="144">
        <v>68</v>
      </c>
      <c r="AV67" s="36" t="str">
        <f t="shared" si="9"/>
        <v/>
      </c>
      <c r="AW67" s="32" t="str">
        <f t="shared" si="10"/>
        <v/>
      </c>
      <c r="AX67" s="33" t="str">
        <f t="shared" si="51"/>
        <v/>
      </c>
      <c r="AY67" s="35" t="str">
        <f t="shared" si="52"/>
        <v/>
      </c>
      <c r="AZ67" s="53" t="str">
        <f t="shared" si="53"/>
        <v/>
      </c>
      <c r="BA67" s="32" t="str">
        <f t="shared" si="54"/>
        <v/>
      </c>
      <c r="BB67" s="54" t="str">
        <f t="shared" si="55"/>
        <v/>
      </c>
      <c r="BC67" s="45" t="str">
        <f t="shared" si="56"/>
        <v/>
      </c>
      <c r="BD67" s="144">
        <v>68</v>
      </c>
      <c r="BE67" s="36" t="str">
        <f t="shared" si="11"/>
        <v/>
      </c>
      <c r="BF67" s="32" t="str">
        <f t="shared" si="12"/>
        <v/>
      </c>
      <c r="BG67" s="33" t="str">
        <f t="shared" si="57"/>
        <v/>
      </c>
      <c r="BH67" s="35" t="str">
        <f t="shared" si="58"/>
        <v/>
      </c>
      <c r="BI67" s="53" t="str">
        <f t="shared" si="59"/>
        <v/>
      </c>
      <c r="BJ67" s="32" t="str">
        <f t="shared" si="60"/>
        <v/>
      </c>
      <c r="BK67" s="54" t="str">
        <f t="shared" si="61"/>
        <v/>
      </c>
      <c r="BL67" s="45" t="str">
        <f t="shared" si="62"/>
        <v/>
      </c>
      <c r="BM67" s="144">
        <v>68</v>
      </c>
      <c r="BN67" s="36" t="str">
        <f t="shared" si="13"/>
        <v/>
      </c>
      <c r="BO67" s="32" t="str">
        <f t="shared" si="14"/>
        <v/>
      </c>
      <c r="BP67" s="33" t="str">
        <f t="shared" si="63"/>
        <v/>
      </c>
      <c r="BQ67" s="35" t="str">
        <f t="shared" si="64"/>
        <v/>
      </c>
      <c r="BR67" s="53" t="str">
        <f t="shared" si="65"/>
        <v/>
      </c>
      <c r="BS67" s="32" t="str">
        <f t="shared" si="66"/>
        <v/>
      </c>
      <c r="BT67" s="54" t="str">
        <f t="shared" si="67"/>
        <v/>
      </c>
      <c r="BU67" s="45" t="str">
        <f t="shared" si="68"/>
        <v/>
      </c>
      <c r="BV67" s="5">
        <v>68</v>
      </c>
      <c r="BX67" s="80">
        <v>68</v>
      </c>
      <c r="BY67" s="104">
        <f t="shared" si="15"/>
        <v>768</v>
      </c>
      <c r="BZ67" s="254">
        <f t="shared" si="69"/>
        <v>19.291588257416759</v>
      </c>
      <c r="CA67" s="104">
        <f t="shared" si="70"/>
        <v>28.689761898946539</v>
      </c>
      <c r="CB67" s="105">
        <f t="shared" si="16"/>
        <v>492.48828754467485</v>
      </c>
      <c r="CC67" s="106">
        <f t="shared" si="71"/>
        <v>0.8</v>
      </c>
      <c r="CD67" s="87">
        <f t="shared" si="72"/>
        <v>9.6153640269042793</v>
      </c>
      <c r="CE67" s="23">
        <f t="shared" si="81"/>
        <v>51.218891574636956</v>
      </c>
      <c r="CF67" s="24">
        <f t="shared" si="82"/>
        <v>29.139999309710479</v>
      </c>
      <c r="CG67" s="88">
        <f t="shared" si="73"/>
        <v>28.689761898946539</v>
      </c>
      <c r="CH67" s="22"/>
      <c r="CI67" s="80">
        <v>68</v>
      </c>
      <c r="CJ67" s="104">
        <f t="shared" si="74"/>
        <v>768</v>
      </c>
      <c r="CK67" s="104">
        <f t="shared" si="75"/>
        <v>19.291588257416759</v>
      </c>
      <c r="CL67" s="104">
        <f t="shared" si="76"/>
        <v>28.689761898946539</v>
      </c>
      <c r="CM67" s="104">
        <f t="shared" si="77"/>
        <v>492.48828754467485</v>
      </c>
      <c r="CN67" s="114">
        <f t="shared" si="78"/>
        <v>0.8</v>
      </c>
      <c r="CO67" s="104">
        <f t="shared" si="79"/>
        <v>1458.9637445722356</v>
      </c>
      <c r="CP67" s="114">
        <f t="shared" si="80"/>
        <v>22.189100068438957</v>
      </c>
    </row>
    <row r="68" spans="1:94" ht="15" customHeight="1">
      <c r="A68" s="5">
        <v>69</v>
      </c>
      <c r="B68" s="34">
        <f t="shared" si="0"/>
        <v>1600</v>
      </c>
      <c r="C68" s="32">
        <f t="shared" si="19"/>
        <v>19.8</v>
      </c>
      <c r="D68" s="120">
        <f t="shared" si="20"/>
        <v>1229.7434812404913</v>
      </c>
      <c r="E68" s="33">
        <f t="shared" si="21"/>
        <v>0.96</v>
      </c>
      <c r="F68" s="35">
        <f t="shared" si="22"/>
        <v>600.52006431716666</v>
      </c>
      <c r="G68" s="53">
        <f t="shared" si="23"/>
        <v>9.6032592000000001</v>
      </c>
      <c r="H68" s="32">
        <f t="shared" si="24"/>
        <v>62.532943432076337</v>
      </c>
      <c r="I68" s="54">
        <f t="shared" si="25"/>
        <v>22.30742819477496</v>
      </c>
      <c r="J68" s="45">
        <f t="shared" si="26"/>
        <v>22.234612992118649</v>
      </c>
      <c r="K68" s="144">
        <v>69</v>
      </c>
      <c r="L68" s="36">
        <f t="shared" si="1"/>
        <v>1200</v>
      </c>
      <c r="M68" s="32">
        <f t="shared" si="2"/>
        <v>19.8</v>
      </c>
      <c r="N68" s="33">
        <f t="shared" si="27"/>
        <v>0.91</v>
      </c>
      <c r="O68" s="35">
        <f t="shared" si="28"/>
        <v>564.43874474576683</v>
      </c>
      <c r="P68" s="53">
        <f t="shared" si="29"/>
        <v>9.8960047658572172</v>
      </c>
      <c r="Q68" s="32">
        <f t="shared" si="30"/>
        <v>57.037032428800948</v>
      </c>
      <c r="R68" s="54">
        <f t="shared" si="31"/>
        <v>24.600441256660964</v>
      </c>
      <c r="S68" s="45">
        <f t="shared" si="32"/>
        <v>24.147512428224399</v>
      </c>
      <c r="T68" s="144">
        <v>69</v>
      </c>
      <c r="U68" s="36">
        <f t="shared" si="3"/>
        <v>960</v>
      </c>
      <c r="V68" s="32">
        <f t="shared" si="4"/>
        <v>19.8</v>
      </c>
      <c r="W68" s="33">
        <f t="shared" si="33"/>
        <v>0.86</v>
      </c>
      <c r="X68" s="35">
        <f t="shared" si="34"/>
        <v>532.44746222097626</v>
      </c>
      <c r="Y68" s="53">
        <f t="shared" si="35"/>
        <v>9.7819949405139468</v>
      </c>
      <c r="Z68" s="32">
        <f t="shared" si="36"/>
        <v>54.43137779756421</v>
      </c>
      <c r="AA68" s="54">
        <f t="shared" si="37"/>
        <v>26.868542380425708</v>
      </c>
      <c r="AB68" s="45">
        <f t="shared" si="38"/>
        <v>26.417684390799934</v>
      </c>
      <c r="AC68" s="144">
        <v>69</v>
      </c>
      <c r="AD68" s="36">
        <f t="shared" si="5"/>
        <v>768</v>
      </c>
      <c r="AE68" s="32">
        <f t="shared" si="6"/>
        <v>19.8</v>
      </c>
      <c r="AF68" s="33">
        <f t="shared" si="39"/>
        <v>0.8</v>
      </c>
      <c r="AG68" s="35">
        <f t="shared" si="40"/>
        <v>497.22060004741269</v>
      </c>
      <c r="AH68" s="53">
        <f t="shared" si="41"/>
        <v>9.6800214526857751</v>
      </c>
      <c r="AI68" s="32">
        <f t="shared" si="42"/>
        <v>51.365650631844012</v>
      </c>
      <c r="AJ68" s="54">
        <f t="shared" si="43"/>
        <v>29.181717312937906</v>
      </c>
      <c r="AK68" s="45">
        <f t="shared" si="44"/>
        <v>28.73032068591181</v>
      </c>
      <c r="AL68" s="144">
        <v>69</v>
      </c>
      <c r="AM68" s="36" t="str">
        <f t="shared" si="7"/>
        <v/>
      </c>
      <c r="AN68" s="32" t="str">
        <f t="shared" si="8"/>
        <v/>
      </c>
      <c r="AO68" s="33" t="str">
        <f t="shared" si="45"/>
        <v/>
      </c>
      <c r="AP68" s="35" t="str">
        <f t="shared" si="46"/>
        <v/>
      </c>
      <c r="AQ68" s="53" t="str">
        <f t="shared" si="47"/>
        <v/>
      </c>
      <c r="AR68" s="32" t="str">
        <f t="shared" si="48"/>
        <v/>
      </c>
      <c r="AS68" s="54" t="str">
        <f t="shared" si="49"/>
        <v/>
      </c>
      <c r="AT68" s="45" t="str">
        <f t="shared" si="50"/>
        <v/>
      </c>
      <c r="AU68" s="144">
        <v>69</v>
      </c>
      <c r="AV68" s="36" t="str">
        <f t="shared" si="9"/>
        <v/>
      </c>
      <c r="AW68" s="32" t="str">
        <f t="shared" si="10"/>
        <v/>
      </c>
      <c r="AX68" s="33" t="str">
        <f t="shared" si="51"/>
        <v/>
      </c>
      <c r="AY68" s="35" t="str">
        <f t="shared" si="52"/>
        <v/>
      </c>
      <c r="AZ68" s="53" t="str">
        <f t="shared" si="53"/>
        <v/>
      </c>
      <c r="BA68" s="32" t="str">
        <f t="shared" si="54"/>
        <v/>
      </c>
      <c r="BB68" s="54" t="str">
        <f t="shared" si="55"/>
        <v/>
      </c>
      <c r="BC68" s="45" t="str">
        <f t="shared" si="56"/>
        <v/>
      </c>
      <c r="BD68" s="144">
        <v>69</v>
      </c>
      <c r="BE68" s="36" t="str">
        <f t="shared" si="11"/>
        <v/>
      </c>
      <c r="BF68" s="32" t="str">
        <f t="shared" si="12"/>
        <v/>
      </c>
      <c r="BG68" s="33" t="str">
        <f t="shared" si="57"/>
        <v/>
      </c>
      <c r="BH68" s="35" t="str">
        <f t="shared" si="58"/>
        <v/>
      </c>
      <c r="BI68" s="53" t="str">
        <f t="shared" si="59"/>
        <v/>
      </c>
      <c r="BJ68" s="32" t="str">
        <f t="shared" si="60"/>
        <v/>
      </c>
      <c r="BK68" s="54" t="str">
        <f t="shared" si="61"/>
        <v/>
      </c>
      <c r="BL68" s="45" t="str">
        <f t="shared" si="62"/>
        <v/>
      </c>
      <c r="BM68" s="144">
        <v>69</v>
      </c>
      <c r="BN68" s="36" t="str">
        <f t="shared" si="13"/>
        <v/>
      </c>
      <c r="BO68" s="32" t="str">
        <f t="shared" si="14"/>
        <v/>
      </c>
      <c r="BP68" s="33" t="str">
        <f t="shared" si="63"/>
        <v/>
      </c>
      <c r="BQ68" s="35" t="str">
        <f t="shared" si="64"/>
        <v/>
      </c>
      <c r="BR68" s="53" t="str">
        <f t="shared" si="65"/>
        <v/>
      </c>
      <c r="BS68" s="32" t="str">
        <f t="shared" si="66"/>
        <v/>
      </c>
      <c r="BT68" s="54" t="str">
        <f t="shared" si="67"/>
        <v/>
      </c>
      <c r="BU68" s="45" t="str">
        <f t="shared" si="68"/>
        <v/>
      </c>
      <c r="BV68" s="5">
        <v>69</v>
      </c>
      <c r="BX68" s="80">
        <v>69</v>
      </c>
      <c r="BY68" s="104">
        <f t="shared" si="15"/>
        <v>768</v>
      </c>
      <c r="BZ68" s="254">
        <f t="shared" si="69"/>
        <v>19.383686116591466</v>
      </c>
      <c r="CA68" s="104">
        <f t="shared" si="70"/>
        <v>28.75750931975529</v>
      </c>
      <c r="CB68" s="105">
        <f t="shared" si="16"/>
        <v>497.22060004741269</v>
      </c>
      <c r="CC68" s="106">
        <f t="shared" si="71"/>
        <v>0.8</v>
      </c>
      <c r="CD68" s="87">
        <f t="shared" si="72"/>
        <v>9.661856432108431</v>
      </c>
      <c r="CE68" s="23">
        <f t="shared" si="81"/>
        <v>51.462221938533624</v>
      </c>
      <c r="CF68" s="24">
        <f t="shared" si="82"/>
        <v>29.209136348940916</v>
      </c>
      <c r="CG68" s="88">
        <f t="shared" si="73"/>
        <v>28.75750931975529</v>
      </c>
      <c r="CH68" s="22"/>
      <c r="CI68" s="80">
        <v>69</v>
      </c>
      <c r="CJ68" s="104">
        <f t="shared" si="74"/>
        <v>768</v>
      </c>
      <c r="CK68" s="104">
        <f t="shared" si="75"/>
        <v>19.383686116591466</v>
      </c>
      <c r="CL68" s="104">
        <f t="shared" si="76"/>
        <v>28.75750931975529</v>
      </c>
      <c r="CM68" s="104">
        <f t="shared" si="77"/>
        <v>497.22060004741269</v>
      </c>
      <c r="CN68" s="114">
        <f t="shared" si="78"/>
        <v>0.8</v>
      </c>
      <c r="CO68" s="104">
        <f t="shared" si="79"/>
        <v>1456.6602314798001</v>
      </c>
      <c r="CP68" s="114">
        <f t="shared" si="80"/>
        <v>22.234612992118649</v>
      </c>
    </row>
    <row r="69" spans="1:94" ht="15" customHeight="1" thickBot="1">
      <c r="A69" s="6">
        <v>70</v>
      </c>
      <c r="B69" s="37">
        <f t="shared" si="0"/>
        <v>1600</v>
      </c>
      <c r="C69" s="38">
        <f t="shared" si="19"/>
        <v>20</v>
      </c>
      <c r="D69" s="119">
        <f t="shared" si="20"/>
        <v>1225.155612892996</v>
      </c>
      <c r="E69" s="39">
        <f t="shared" si="21"/>
        <v>0.97</v>
      </c>
      <c r="F69" s="40">
        <f t="shared" si="22"/>
        <v>610.23778662510699</v>
      </c>
      <c r="G69" s="51">
        <f t="shared" si="23"/>
        <v>9.6764600000000005</v>
      </c>
      <c r="H69" s="38">
        <f t="shared" si="24"/>
        <v>63.064156377963322</v>
      </c>
      <c r="I69" s="52">
        <f t="shared" si="25"/>
        <v>22.401977836201361</v>
      </c>
      <c r="J69" s="44">
        <f t="shared" si="26"/>
        <v>22.324535772396228</v>
      </c>
      <c r="K69" s="144">
        <v>70</v>
      </c>
      <c r="L69" s="41">
        <f t="shared" si="1"/>
        <v>1200</v>
      </c>
      <c r="M69" s="38">
        <f t="shared" si="2"/>
        <v>20</v>
      </c>
      <c r="N69" s="39">
        <f t="shared" si="27"/>
        <v>0.91</v>
      </c>
      <c r="O69" s="40">
        <f t="shared" si="28"/>
        <v>574.1450343461504</v>
      </c>
      <c r="P69" s="51">
        <f t="shared" si="29"/>
        <v>9.991860813997187</v>
      </c>
      <c r="Q69" s="38">
        <f t="shared" si="30"/>
        <v>57.461272232881207</v>
      </c>
      <c r="R69" s="52">
        <f t="shared" si="31"/>
        <v>24.691760450552618</v>
      </c>
      <c r="S69" s="44">
        <f t="shared" si="32"/>
        <v>24.236042617227184</v>
      </c>
      <c r="T69" s="144">
        <v>70</v>
      </c>
      <c r="U69" s="41">
        <f t="shared" si="3"/>
        <v>960</v>
      </c>
      <c r="V69" s="38">
        <f t="shared" si="4"/>
        <v>20</v>
      </c>
      <c r="W69" s="39">
        <f t="shared" si="33"/>
        <v>0.86</v>
      </c>
      <c r="X69" s="40">
        <f t="shared" si="34"/>
        <v>542.08330547908133</v>
      </c>
      <c r="Y69" s="51">
        <f t="shared" si="35"/>
        <v>9.8766993742565106</v>
      </c>
      <c r="Z69" s="38">
        <f t="shared" si="36"/>
        <v>54.885066856647924</v>
      </c>
      <c r="AA69" s="52">
        <f t="shared" si="37"/>
        <v>26.980285537413966</v>
      </c>
      <c r="AB69" s="44">
        <f t="shared" si="38"/>
        <v>26.52668035157534</v>
      </c>
      <c r="AC69" s="144">
        <v>70</v>
      </c>
      <c r="AD69" s="41">
        <f t="shared" si="5"/>
        <v>768</v>
      </c>
      <c r="AE69" s="38">
        <f t="shared" si="6"/>
        <v>20</v>
      </c>
      <c r="AF69" s="39">
        <f t="shared" si="39"/>
        <v>0.8</v>
      </c>
      <c r="AG69" s="40">
        <f t="shared" si="40"/>
        <v>506.71310864121739</v>
      </c>
      <c r="AH69" s="51">
        <f t="shared" si="41"/>
        <v>9.7736958511977505</v>
      </c>
      <c r="AI69" s="38">
        <f t="shared" si="42"/>
        <v>51.844575108107186</v>
      </c>
      <c r="AJ69" s="52">
        <f t="shared" si="43"/>
        <v>29.317444325283066</v>
      </c>
      <c r="AK69" s="44">
        <f t="shared" si="44"/>
        <v>28.863289864410159</v>
      </c>
      <c r="AL69" s="144">
        <v>70</v>
      </c>
      <c r="AM69" s="41" t="str">
        <f t="shared" si="7"/>
        <v/>
      </c>
      <c r="AN69" s="38" t="str">
        <f t="shared" si="8"/>
        <v/>
      </c>
      <c r="AO69" s="39" t="str">
        <f t="shared" si="45"/>
        <v/>
      </c>
      <c r="AP69" s="40" t="str">
        <f t="shared" si="46"/>
        <v/>
      </c>
      <c r="AQ69" s="51" t="str">
        <f t="shared" si="47"/>
        <v/>
      </c>
      <c r="AR69" s="38" t="str">
        <f t="shared" si="48"/>
        <v/>
      </c>
      <c r="AS69" s="52" t="str">
        <f t="shared" si="49"/>
        <v/>
      </c>
      <c r="AT69" s="44" t="str">
        <f t="shared" si="50"/>
        <v/>
      </c>
      <c r="AU69" s="144">
        <v>70</v>
      </c>
      <c r="AV69" s="41" t="str">
        <f t="shared" si="9"/>
        <v/>
      </c>
      <c r="AW69" s="38" t="str">
        <f t="shared" si="10"/>
        <v/>
      </c>
      <c r="AX69" s="39" t="str">
        <f t="shared" si="51"/>
        <v/>
      </c>
      <c r="AY69" s="40" t="str">
        <f t="shared" si="52"/>
        <v/>
      </c>
      <c r="AZ69" s="51" t="str">
        <f t="shared" si="53"/>
        <v/>
      </c>
      <c r="BA69" s="38" t="str">
        <f t="shared" si="54"/>
        <v/>
      </c>
      <c r="BB69" s="52" t="str">
        <f t="shared" si="55"/>
        <v/>
      </c>
      <c r="BC69" s="44" t="str">
        <f t="shared" si="56"/>
        <v/>
      </c>
      <c r="BD69" s="144">
        <v>70</v>
      </c>
      <c r="BE69" s="41" t="str">
        <f t="shared" si="11"/>
        <v/>
      </c>
      <c r="BF69" s="38" t="str">
        <f t="shared" si="12"/>
        <v/>
      </c>
      <c r="BG69" s="39" t="str">
        <f t="shared" si="57"/>
        <v/>
      </c>
      <c r="BH69" s="40" t="str">
        <f t="shared" si="58"/>
        <v/>
      </c>
      <c r="BI69" s="51" t="str">
        <f t="shared" si="59"/>
        <v/>
      </c>
      <c r="BJ69" s="38" t="str">
        <f t="shared" si="60"/>
        <v/>
      </c>
      <c r="BK69" s="52" t="str">
        <f t="shared" si="61"/>
        <v/>
      </c>
      <c r="BL69" s="44" t="str">
        <f t="shared" si="62"/>
        <v/>
      </c>
      <c r="BM69" s="144">
        <v>70</v>
      </c>
      <c r="BN69" s="41" t="str">
        <f t="shared" si="13"/>
        <v/>
      </c>
      <c r="BO69" s="38" t="str">
        <f t="shared" si="14"/>
        <v/>
      </c>
      <c r="BP69" s="39" t="str">
        <f t="shared" si="63"/>
        <v/>
      </c>
      <c r="BQ69" s="40" t="str">
        <f t="shared" si="64"/>
        <v/>
      </c>
      <c r="BR69" s="51" t="str">
        <f t="shared" si="65"/>
        <v/>
      </c>
      <c r="BS69" s="38" t="str">
        <f t="shared" si="66"/>
        <v/>
      </c>
      <c r="BT69" s="52" t="str">
        <f t="shared" si="67"/>
        <v/>
      </c>
      <c r="BU69" s="44" t="str">
        <f t="shared" si="68"/>
        <v/>
      </c>
      <c r="BV69" s="6">
        <v>70</v>
      </c>
      <c r="BX69" s="81">
        <v>70</v>
      </c>
      <c r="BY69" s="110">
        <f t="shared" si="15"/>
        <v>768</v>
      </c>
      <c r="BZ69" s="257">
        <f t="shared" si="69"/>
        <v>19.567881834940877</v>
      </c>
      <c r="CA69" s="110">
        <f t="shared" si="70"/>
        <v>28.891371275734148</v>
      </c>
      <c r="CB69" s="111">
        <f t="shared" si="16"/>
        <v>506.71310864121739</v>
      </c>
      <c r="CC69" s="112">
        <f t="shared" si="71"/>
        <v>0.8</v>
      </c>
      <c r="CD69" s="97">
        <f t="shared" si="72"/>
        <v>9.7548412425167328</v>
      </c>
      <c r="CE69" s="98">
        <f t="shared" si="81"/>
        <v>51.944782702633326</v>
      </c>
      <c r="CF69" s="99">
        <f t="shared" si="82"/>
        <v>29.345763704349352</v>
      </c>
      <c r="CG69" s="100">
        <f t="shared" si="73"/>
        <v>28.891371275734148</v>
      </c>
      <c r="CH69" s="22"/>
      <c r="CI69" s="81">
        <v>70</v>
      </c>
      <c r="CJ69" s="110">
        <f t="shared" si="74"/>
        <v>768</v>
      </c>
      <c r="CK69" s="110">
        <f t="shared" si="75"/>
        <v>19.567881834940877</v>
      </c>
      <c r="CL69" s="110">
        <f t="shared" si="76"/>
        <v>28.891371275734148</v>
      </c>
      <c r="CM69" s="110">
        <f t="shared" si="77"/>
        <v>506.71310864121739</v>
      </c>
      <c r="CN69" s="116">
        <f t="shared" si="78"/>
        <v>0.8</v>
      </c>
      <c r="CO69" s="110">
        <f t="shared" si="79"/>
        <v>1452.0723631323049</v>
      </c>
      <c r="CP69" s="116">
        <f t="shared" si="80"/>
        <v>22.324535772396228</v>
      </c>
    </row>
    <row r="70" spans="1:94" ht="15" customHeight="1">
      <c r="A70" s="15">
        <v>71</v>
      </c>
      <c r="B70" s="30">
        <f t="shared" si="0"/>
        <v>1600</v>
      </c>
      <c r="C70" s="27">
        <f t="shared" si="19"/>
        <v>20.100000000000001</v>
      </c>
      <c r="D70" s="118">
        <f t="shared" si="20"/>
        <v>1222.8712628471619</v>
      </c>
      <c r="E70" s="28">
        <f t="shared" si="21"/>
        <v>0.97</v>
      </c>
      <c r="F70" s="29">
        <f t="shared" si="22"/>
        <v>615.10353875930809</v>
      </c>
      <c r="G70" s="49">
        <f t="shared" si="23"/>
        <v>9.7130603999999998</v>
      </c>
      <c r="H70" s="27">
        <f t="shared" si="24"/>
        <v>63.327469760129169</v>
      </c>
      <c r="I70" s="50">
        <f t="shared" si="25"/>
        <v>22.448696895173093</v>
      </c>
      <c r="J70" s="43">
        <f t="shared" si="26"/>
        <v>22.368954344484511</v>
      </c>
      <c r="K70" s="144">
        <v>71</v>
      </c>
      <c r="L70" s="31">
        <f t="shared" si="1"/>
        <v>1200</v>
      </c>
      <c r="M70" s="27">
        <f t="shared" si="2"/>
        <v>20.100000000000001</v>
      </c>
      <c r="N70" s="28">
        <f t="shared" si="27"/>
        <v>0.91</v>
      </c>
      <c r="O70" s="29">
        <f t="shared" si="28"/>
        <v>579.0070244152563</v>
      </c>
      <c r="P70" s="49">
        <f t="shared" si="29"/>
        <v>10.039788838067174</v>
      </c>
      <c r="Q70" s="27">
        <f t="shared" si="30"/>
        <v>57.671235297287858</v>
      </c>
      <c r="R70" s="50">
        <f t="shared" si="31"/>
        <v>24.736831071338617</v>
      </c>
      <c r="S70" s="43">
        <f t="shared" si="32"/>
        <v>24.279723684735423</v>
      </c>
      <c r="T70" s="144">
        <v>71</v>
      </c>
      <c r="U70" s="31">
        <f t="shared" si="3"/>
        <v>960</v>
      </c>
      <c r="V70" s="27">
        <f t="shared" si="4"/>
        <v>20.100000000000001</v>
      </c>
      <c r="W70" s="28">
        <f t="shared" si="33"/>
        <v>0.86</v>
      </c>
      <c r="X70" s="29">
        <f t="shared" si="34"/>
        <v>546.91222457224285</v>
      </c>
      <c r="Y70" s="49">
        <f t="shared" si="35"/>
        <v>9.9240515911277942</v>
      </c>
      <c r="Z70" s="27">
        <f t="shared" si="36"/>
        <v>55.109772410009242</v>
      </c>
      <c r="AA70" s="50">
        <f t="shared" si="37"/>
        <v>27.035459264520124</v>
      </c>
      <c r="AB70" s="43">
        <f t="shared" si="38"/>
        <v>26.580486344620287</v>
      </c>
      <c r="AC70" s="144">
        <v>71</v>
      </c>
      <c r="AD70" s="31">
        <f t="shared" si="5"/>
        <v>768</v>
      </c>
      <c r="AE70" s="27">
        <f t="shared" si="6"/>
        <v>20.100000000000001</v>
      </c>
      <c r="AF70" s="28">
        <f t="shared" si="39"/>
        <v>0.81</v>
      </c>
      <c r="AG70" s="29">
        <f t="shared" si="40"/>
        <v>511.47304929053178</v>
      </c>
      <c r="AH70" s="49">
        <f t="shared" si="41"/>
        <v>9.82053305045374</v>
      </c>
      <c r="AI70" s="27">
        <f t="shared" si="42"/>
        <v>52.082004781491989</v>
      </c>
      <c r="AJ70" s="50">
        <f t="shared" si="43"/>
        <v>29.384499363167254</v>
      </c>
      <c r="AK70" s="43">
        <f t="shared" si="44"/>
        <v>28.928972778929971</v>
      </c>
      <c r="AL70" s="144">
        <v>71</v>
      </c>
      <c r="AM70" s="31" t="str">
        <f t="shared" si="7"/>
        <v/>
      </c>
      <c r="AN70" s="27" t="str">
        <f t="shared" si="8"/>
        <v/>
      </c>
      <c r="AO70" s="28" t="str">
        <f t="shared" si="45"/>
        <v/>
      </c>
      <c r="AP70" s="29" t="str">
        <f t="shared" si="46"/>
        <v/>
      </c>
      <c r="AQ70" s="49" t="str">
        <f t="shared" si="47"/>
        <v/>
      </c>
      <c r="AR70" s="27" t="str">
        <f t="shared" si="48"/>
        <v/>
      </c>
      <c r="AS70" s="50" t="str">
        <f t="shared" si="49"/>
        <v/>
      </c>
      <c r="AT70" s="43" t="str">
        <f t="shared" si="50"/>
        <v/>
      </c>
      <c r="AU70" s="144">
        <v>71</v>
      </c>
      <c r="AV70" s="31" t="str">
        <f t="shared" si="9"/>
        <v/>
      </c>
      <c r="AW70" s="27" t="str">
        <f t="shared" si="10"/>
        <v/>
      </c>
      <c r="AX70" s="28" t="str">
        <f t="shared" si="51"/>
        <v/>
      </c>
      <c r="AY70" s="29" t="str">
        <f t="shared" si="52"/>
        <v/>
      </c>
      <c r="AZ70" s="49" t="str">
        <f t="shared" si="53"/>
        <v/>
      </c>
      <c r="BA70" s="27" t="str">
        <f t="shared" si="54"/>
        <v/>
      </c>
      <c r="BB70" s="50" t="str">
        <f t="shared" si="55"/>
        <v/>
      </c>
      <c r="BC70" s="43" t="str">
        <f t="shared" si="56"/>
        <v/>
      </c>
      <c r="BD70" s="144">
        <v>71</v>
      </c>
      <c r="BE70" s="31" t="str">
        <f t="shared" si="11"/>
        <v/>
      </c>
      <c r="BF70" s="27" t="str">
        <f t="shared" si="12"/>
        <v/>
      </c>
      <c r="BG70" s="28" t="str">
        <f t="shared" si="57"/>
        <v/>
      </c>
      <c r="BH70" s="29" t="str">
        <f t="shared" si="58"/>
        <v/>
      </c>
      <c r="BI70" s="49" t="str">
        <f t="shared" si="59"/>
        <v/>
      </c>
      <c r="BJ70" s="27" t="str">
        <f t="shared" si="60"/>
        <v/>
      </c>
      <c r="BK70" s="50" t="str">
        <f t="shared" si="61"/>
        <v/>
      </c>
      <c r="BL70" s="43" t="str">
        <f t="shared" si="62"/>
        <v/>
      </c>
      <c r="BM70" s="144">
        <v>71</v>
      </c>
      <c r="BN70" s="31" t="str">
        <f t="shared" si="13"/>
        <v/>
      </c>
      <c r="BO70" s="27" t="str">
        <f t="shared" si="14"/>
        <v/>
      </c>
      <c r="BP70" s="28" t="str">
        <f t="shared" si="63"/>
        <v/>
      </c>
      <c r="BQ70" s="29" t="str">
        <f t="shared" si="64"/>
        <v/>
      </c>
      <c r="BR70" s="49" t="str">
        <f t="shared" si="65"/>
        <v/>
      </c>
      <c r="BS70" s="27" t="str">
        <f t="shared" si="66"/>
        <v/>
      </c>
      <c r="BT70" s="50" t="str">
        <f t="shared" si="67"/>
        <v/>
      </c>
      <c r="BU70" s="43" t="str">
        <f t="shared" si="68"/>
        <v/>
      </c>
      <c r="BV70" s="15">
        <v>71</v>
      </c>
      <c r="BX70" s="79">
        <v>71</v>
      </c>
      <c r="BY70" s="101">
        <f t="shared" si="15"/>
        <v>768</v>
      </c>
      <c r="BZ70" s="256">
        <f t="shared" si="69"/>
        <v>19.659979694115581</v>
      </c>
      <c r="CA70" s="101">
        <f t="shared" si="70"/>
        <v>28.957496982394236</v>
      </c>
      <c r="CB70" s="102">
        <f t="shared" si="16"/>
        <v>511.47304929053178</v>
      </c>
      <c r="CC70" s="103">
        <f t="shared" si="71"/>
        <v>0.81</v>
      </c>
      <c r="CD70" s="93">
        <f t="shared" si="72"/>
        <v>9.8013336477208846</v>
      </c>
      <c r="CE70" s="94">
        <f t="shared" si="81"/>
        <v>52.184025937068796</v>
      </c>
      <c r="CF70" s="95">
        <f t="shared" si="82"/>
        <v>29.413265286686858</v>
      </c>
      <c r="CG70" s="96">
        <f t="shared" si="73"/>
        <v>28.957496982394236</v>
      </c>
      <c r="CH70" s="22"/>
      <c r="CI70" s="79">
        <v>71</v>
      </c>
      <c r="CJ70" s="101">
        <f t="shared" si="74"/>
        <v>768</v>
      </c>
      <c r="CK70" s="101">
        <f t="shared" si="75"/>
        <v>19.659979694115581</v>
      </c>
      <c r="CL70" s="101">
        <f t="shared" si="76"/>
        <v>28.957496982394236</v>
      </c>
      <c r="CM70" s="101">
        <f t="shared" si="77"/>
        <v>511.47304929053178</v>
      </c>
      <c r="CN70" s="113">
        <f t="shared" si="78"/>
        <v>0.81</v>
      </c>
      <c r="CO70" s="101">
        <f t="shared" si="79"/>
        <v>1449.7880130864708</v>
      </c>
      <c r="CP70" s="113">
        <f t="shared" si="80"/>
        <v>22.368954344484511</v>
      </c>
    </row>
    <row r="71" spans="1:94" ht="15" customHeight="1">
      <c r="A71" s="4">
        <v>72</v>
      </c>
      <c r="B71" s="34">
        <f t="shared" si="0"/>
        <v>1600</v>
      </c>
      <c r="C71" s="32">
        <f t="shared" si="19"/>
        <v>20.3</v>
      </c>
      <c r="D71" s="120">
        <f t="shared" si="20"/>
        <v>1218.3217372968736</v>
      </c>
      <c r="E71" s="33">
        <f t="shared" si="21"/>
        <v>0.97</v>
      </c>
      <c r="F71" s="35">
        <f t="shared" si="22"/>
        <v>624.84855790764959</v>
      </c>
      <c r="G71" s="53">
        <f t="shared" si="23"/>
        <v>9.7862612000000002</v>
      </c>
      <c r="H71" s="32">
        <f t="shared" si="24"/>
        <v>63.849568812617591</v>
      </c>
      <c r="I71" s="54">
        <f t="shared" si="25"/>
        <v>22.54104532936994</v>
      </c>
      <c r="J71" s="45">
        <f t="shared" si="26"/>
        <v>22.456727183648912</v>
      </c>
      <c r="K71" s="144">
        <v>72</v>
      </c>
      <c r="L71" s="36">
        <f t="shared" si="1"/>
        <v>1200</v>
      </c>
      <c r="M71" s="32">
        <f t="shared" si="2"/>
        <v>20.3</v>
      </c>
      <c r="N71" s="33">
        <f t="shared" si="27"/>
        <v>0.92</v>
      </c>
      <c r="O71" s="35">
        <f t="shared" si="28"/>
        <v>588.74829755559972</v>
      </c>
      <c r="P71" s="53">
        <f t="shared" si="29"/>
        <v>10.135644886207146</v>
      </c>
      <c r="Q71" s="32">
        <f t="shared" si="30"/>
        <v>58.086910518815039</v>
      </c>
      <c r="R71" s="54">
        <f t="shared" si="31"/>
        <v>24.825818466542749</v>
      </c>
      <c r="S71" s="45">
        <f t="shared" si="32"/>
        <v>24.365941669155063</v>
      </c>
      <c r="T71" s="144">
        <v>72</v>
      </c>
      <c r="U71" s="36">
        <f t="shared" si="3"/>
        <v>960</v>
      </c>
      <c r="V71" s="32">
        <f t="shared" si="4"/>
        <v>20.3</v>
      </c>
      <c r="W71" s="33">
        <f t="shared" si="33"/>
        <v>0.87</v>
      </c>
      <c r="X71" s="35">
        <f t="shared" si="34"/>
        <v>556.59154617574893</v>
      </c>
      <c r="Y71" s="53">
        <f t="shared" si="35"/>
        <v>10.01875602487036</v>
      </c>
      <c r="Z71" s="32">
        <f t="shared" si="36"/>
        <v>55.554955604675591</v>
      </c>
      <c r="AA71" s="54">
        <f t="shared" si="37"/>
        <v>27.144437425457475</v>
      </c>
      <c r="AB71" s="45">
        <f t="shared" si="38"/>
        <v>26.686740543606604</v>
      </c>
      <c r="AC71" s="144">
        <v>72</v>
      </c>
      <c r="AD71" s="36">
        <f t="shared" si="5"/>
        <v>768</v>
      </c>
      <c r="AE71" s="32">
        <f t="shared" si="6"/>
        <v>20.3</v>
      </c>
      <c r="AF71" s="33">
        <f t="shared" si="39"/>
        <v>0.81</v>
      </c>
      <c r="AG71" s="35">
        <f t="shared" si="40"/>
        <v>521.01968041281236</v>
      </c>
      <c r="AH71" s="53">
        <f t="shared" si="41"/>
        <v>9.9142074489657173</v>
      </c>
      <c r="AI71" s="32">
        <f t="shared" si="42"/>
        <v>52.552832195090573</v>
      </c>
      <c r="AJ71" s="54">
        <f t="shared" si="43"/>
        <v>29.517020191266287</v>
      </c>
      <c r="AK71" s="45">
        <f t="shared" si="44"/>
        <v>29.058762714748408</v>
      </c>
      <c r="AL71" s="144">
        <v>72</v>
      </c>
      <c r="AM71" s="36" t="str">
        <f t="shared" si="7"/>
        <v/>
      </c>
      <c r="AN71" s="32" t="str">
        <f t="shared" si="8"/>
        <v/>
      </c>
      <c r="AO71" s="33" t="str">
        <f t="shared" si="45"/>
        <v/>
      </c>
      <c r="AP71" s="35" t="str">
        <f t="shared" si="46"/>
        <v/>
      </c>
      <c r="AQ71" s="53" t="str">
        <f t="shared" si="47"/>
        <v/>
      </c>
      <c r="AR71" s="32" t="str">
        <f t="shared" si="48"/>
        <v/>
      </c>
      <c r="AS71" s="54" t="str">
        <f t="shared" si="49"/>
        <v/>
      </c>
      <c r="AT71" s="45" t="str">
        <f t="shared" si="50"/>
        <v/>
      </c>
      <c r="AU71" s="144">
        <v>72</v>
      </c>
      <c r="AV71" s="36" t="str">
        <f t="shared" si="9"/>
        <v/>
      </c>
      <c r="AW71" s="32" t="str">
        <f t="shared" si="10"/>
        <v/>
      </c>
      <c r="AX71" s="33" t="str">
        <f t="shared" si="51"/>
        <v/>
      </c>
      <c r="AY71" s="35" t="str">
        <f t="shared" si="52"/>
        <v/>
      </c>
      <c r="AZ71" s="53" t="str">
        <f t="shared" si="53"/>
        <v/>
      </c>
      <c r="BA71" s="32" t="str">
        <f t="shared" si="54"/>
        <v/>
      </c>
      <c r="BB71" s="54" t="str">
        <f t="shared" si="55"/>
        <v/>
      </c>
      <c r="BC71" s="45" t="str">
        <f t="shared" si="56"/>
        <v/>
      </c>
      <c r="BD71" s="144">
        <v>72</v>
      </c>
      <c r="BE71" s="36" t="str">
        <f t="shared" si="11"/>
        <v/>
      </c>
      <c r="BF71" s="32" t="str">
        <f t="shared" si="12"/>
        <v/>
      </c>
      <c r="BG71" s="33" t="str">
        <f t="shared" si="57"/>
        <v/>
      </c>
      <c r="BH71" s="35" t="str">
        <f t="shared" si="58"/>
        <v/>
      </c>
      <c r="BI71" s="53" t="str">
        <f t="shared" si="59"/>
        <v/>
      </c>
      <c r="BJ71" s="32" t="str">
        <f t="shared" si="60"/>
        <v/>
      </c>
      <c r="BK71" s="54" t="str">
        <f t="shared" si="61"/>
        <v/>
      </c>
      <c r="BL71" s="45" t="str">
        <f t="shared" si="62"/>
        <v/>
      </c>
      <c r="BM71" s="144">
        <v>72</v>
      </c>
      <c r="BN71" s="36" t="str">
        <f t="shared" si="13"/>
        <v/>
      </c>
      <c r="BO71" s="32" t="str">
        <f t="shared" si="14"/>
        <v/>
      </c>
      <c r="BP71" s="33" t="str">
        <f t="shared" si="63"/>
        <v/>
      </c>
      <c r="BQ71" s="35" t="str">
        <f t="shared" si="64"/>
        <v/>
      </c>
      <c r="BR71" s="53" t="str">
        <f t="shared" si="65"/>
        <v/>
      </c>
      <c r="BS71" s="32" t="str">
        <f t="shared" si="66"/>
        <v/>
      </c>
      <c r="BT71" s="54" t="str">
        <f t="shared" si="67"/>
        <v/>
      </c>
      <c r="BU71" s="45" t="str">
        <f t="shared" si="68"/>
        <v/>
      </c>
      <c r="BV71" s="4">
        <v>72</v>
      </c>
      <c r="BX71" s="77">
        <v>72</v>
      </c>
      <c r="BY71" s="104">
        <f t="shared" si="15"/>
        <v>768</v>
      </c>
      <c r="BZ71" s="254">
        <f t="shared" si="69"/>
        <v>19.844175412464988</v>
      </c>
      <c r="CA71" s="104">
        <f t="shared" si="70"/>
        <v>29.08816536649152</v>
      </c>
      <c r="CB71" s="105">
        <f t="shared" si="16"/>
        <v>521.01968041281236</v>
      </c>
      <c r="CC71" s="106">
        <f t="shared" si="71"/>
        <v>0.81</v>
      </c>
      <c r="CD71" s="87">
        <f t="shared" si="72"/>
        <v>9.8943184581291881</v>
      </c>
      <c r="CE71" s="23">
        <f t="shared" si="81"/>
        <v>52.658470880805517</v>
      </c>
      <c r="CF71" s="24">
        <f t="shared" si="82"/>
        <v>29.546672007218849</v>
      </c>
      <c r="CG71" s="88">
        <f t="shared" si="73"/>
        <v>29.08816536649152</v>
      </c>
      <c r="CH71" s="22"/>
      <c r="CI71" s="77">
        <v>72</v>
      </c>
      <c r="CJ71" s="104">
        <f t="shared" si="74"/>
        <v>768</v>
      </c>
      <c r="CK71" s="104">
        <f t="shared" si="75"/>
        <v>19.844175412464988</v>
      </c>
      <c r="CL71" s="104">
        <f t="shared" si="76"/>
        <v>29.08816536649152</v>
      </c>
      <c r="CM71" s="104">
        <f t="shared" si="77"/>
        <v>521.01968041281236</v>
      </c>
      <c r="CN71" s="114">
        <f t="shared" si="78"/>
        <v>0.81</v>
      </c>
      <c r="CO71" s="104">
        <f t="shared" si="79"/>
        <v>1445.2384875361824</v>
      </c>
      <c r="CP71" s="114">
        <f t="shared" si="80"/>
        <v>22.456727183648912</v>
      </c>
    </row>
    <row r="72" spans="1:94" ht="15" customHeight="1">
      <c r="A72" s="4">
        <v>73</v>
      </c>
      <c r="B72" s="34">
        <f t="shared" si="0"/>
        <v>1600</v>
      </c>
      <c r="C72" s="32">
        <f t="shared" si="19"/>
        <v>20.5</v>
      </c>
      <c r="D72" s="120">
        <f t="shared" si="20"/>
        <v>1213.7977762789017</v>
      </c>
      <c r="E72" s="33">
        <f t="shared" si="21"/>
        <v>0.98</v>
      </c>
      <c r="F72" s="35">
        <f t="shared" si="22"/>
        <v>634.61125566602527</v>
      </c>
      <c r="G72" s="53">
        <f t="shared" si="23"/>
        <v>9.8594620000000006</v>
      </c>
      <c r="H72" s="32">
        <f t="shared" si="24"/>
        <v>64.365708358734508</v>
      </c>
      <c r="I72" s="54">
        <f t="shared" si="25"/>
        <v>22.631969259107702</v>
      </c>
      <c r="J72" s="45">
        <f t="shared" si="26"/>
        <v>22.543108695063083</v>
      </c>
      <c r="K72" s="144">
        <v>73</v>
      </c>
      <c r="L72" s="36">
        <f t="shared" si="1"/>
        <v>1200</v>
      </c>
      <c r="M72" s="32">
        <f t="shared" si="2"/>
        <v>20.5</v>
      </c>
      <c r="N72" s="33">
        <f t="shared" si="27"/>
        <v>0.92</v>
      </c>
      <c r="O72" s="35">
        <f t="shared" si="28"/>
        <v>598.512117743565</v>
      </c>
      <c r="P72" s="53">
        <f t="shared" si="29"/>
        <v>10.231500934347119</v>
      </c>
      <c r="Q72" s="32">
        <f t="shared" si="30"/>
        <v>58.497000741539452</v>
      </c>
      <c r="R72" s="54">
        <f t="shared" si="31"/>
        <v>24.913298756643034</v>
      </c>
      <c r="S72" s="45">
        <f t="shared" si="32"/>
        <v>24.450665212675037</v>
      </c>
      <c r="T72" s="144">
        <v>73</v>
      </c>
      <c r="U72" s="36">
        <f t="shared" si="3"/>
        <v>960</v>
      </c>
      <c r="V72" s="32">
        <f t="shared" si="4"/>
        <v>20.5</v>
      </c>
      <c r="W72" s="33">
        <f t="shared" si="33"/>
        <v>0.87</v>
      </c>
      <c r="X72" s="35">
        <f t="shared" si="34"/>
        <v>566.29885298246313</v>
      </c>
      <c r="Y72" s="53">
        <f t="shared" si="35"/>
        <v>10.113460458612924</v>
      </c>
      <c r="Z72" s="32">
        <f t="shared" si="36"/>
        <v>55.99456835767684</v>
      </c>
      <c r="AA72" s="54">
        <f t="shared" si="37"/>
        <v>27.251624325321266</v>
      </c>
      <c r="AB72" s="45">
        <f t="shared" si="38"/>
        <v>26.791218533486163</v>
      </c>
      <c r="AC72" s="144">
        <v>73</v>
      </c>
      <c r="AD72" s="36">
        <f t="shared" si="5"/>
        <v>768</v>
      </c>
      <c r="AE72" s="32">
        <f t="shared" si="6"/>
        <v>20.5</v>
      </c>
      <c r="AF72" s="33">
        <f t="shared" si="39"/>
        <v>0.82</v>
      </c>
      <c r="AG72" s="35">
        <f t="shared" si="40"/>
        <v>530.60117137085331</v>
      </c>
      <c r="AH72" s="53">
        <f t="shared" si="41"/>
        <v>10.007881847477694</v>
      </c>
      <c r="AI72" s="32">
        <f t="shared" si="42"/>
        <v>53.018328898895</v>
      </c>
      <c r="AJ72" s="54">
        <f t="shared" si="43"/>
        <v>29.647458292426155</v>
      </c>
      <c r="AK72" s="45">
        <f t="shared" si="44"/>
        <v>29.186487424782154</v>
      </c>
      <c r="AL72" s="144">
        <v>73</v>
      </c>
      <c r="AM72" s="36" t="str">
        <f t="shared" si="7"/>
        <v/>
      </c>
      <c r="AN72" s="32" t="str">
        <f t="shared" si="8"/>
        <v/>
      </c>
      <c r="AO72" s="33" t="str">
        <f t="shared" si="45"/>
        <v/>
      </c>
      <c r="AP72" s="35" t="str">
        <f t="shared" si="46"/>
        <v/>
      </c>
      <c r="AQ72" s="53" t="str">
        <f t="shared" si="47"/>
        <v/>
      </c>
      <c r="AR72" s="32" t="str">
        <f t="shared" si="48"/>
        <v/>
      </c>
      <c r="AS72" s="54" t="str">
        <f t="shared" si="49"/>
        <v/>
      </c>
      <c r="AT72" s="45" t="str">
        <f t="shared" si="50"/>
        <v/>
      </c>
      <c r="AU72" s="144">
        <v>73</v>
      </c>
      <c r="AV72" s="36" t="str">
        <f t="shared" si="9"/>
        <v/>
      </c>
      <c r="AW72" s="32" t="str">
        <f t="shared" si="10"/>
        <v/>
      </c>
      <c r="AX72" s="33" t="str">
        <f t="shared" si="51"/>
        <v/>
      </c>
      <c r="AY72" s="35" t="str">
        <f t="shared" si="52"/>
        <v/>
      </c>
      <c r="AZ72" s="53" t="str">
        <f t="shared" si="53"/>
        <v/>
      </c>
      <c r="BA72" s="32" t="str">
        <f t="shared" si="54"/>
        <v/>
      </c>
      <c r="BB72" s="54" t="str">
        <f t="shared" si="55"/>
        <v/>
      </c>
      <c r="BC72" s="45" t="str">
        <f t="shared" si="56"/>
        <v/>
      </c>
      <c r="BD72" s="144">
        <v>73</v>
      </c>
      <c r="BE72" s="36" t="str">
        <f t="shared" si="11"/>
        <v/>
      </c>
      <c r="BF72" s="32" t="str">
        <f t="shared" si="12"/>
        <v/>
      </c>
      <c r="BG72" s="33" t="str">
        <f t="shared" si="57"/>
        <v/>
      </c>
      <c r="BH72" s="35" t="str">
        <f t="shared" si="58"/>
        <v/>
      </c>
      <c r="BI72" s="53" t="str">
        <f t="shared" si="59"/>
        <v/>
      </c>
      <c r="BJ72" s="32" t="str">
        <f t="shared" si="60"/>
        <v/>
      </c>
      <c r="BK72" s="54" t="str">
        <f t="shared" si="61"/>
        <v/>
      </c>
      <c r="BL72" s="45" t="str">
        <f t="shared" si="62"/>
        <v/>
      </c>
      <c r="BM72" s="144">
        <v>73</v>
      </c>
      <c r="BN72" s="36" t="str">
        <f t="shared" si="13"/>
        <v/>
      </c>
      <c r="BO72" s="32" t="str">
        <f t="shared" si="14"/>
        <v/>
      </c>
      <c r="BP72" s="33" t="str">
        <f t="shared" si="63"/>
        <v/>
      </c>
      <c r="BQ72" s="35" t="str">
        <f t="shared" si="64"/>
        <v/>
      </c>
      <c r="BR72" s="53" t="str">
        <f t="shared" si="65"/>
        <v/>
      </c>
      <c r="BS72" s="32" t="str">
        <f t="shared" si="66"/>
        <v/>
      </c>
      <c r="BT72" s="54" t="str">
        <f t="shared" si="67"/>
        <v/>
      </c>
      <c r="BU72" s="45" t="str">
        <f t="shared" si="68"/>
        <v/>
      </c>
      <c r="BV72" s="4">
        <v>73</v>
      </c>
      <c r="BX72" s="77">
        <v>73</v>
      </c>
      <c r="BY72" s="104">
        <f t="shared" si="15"/>
        <v>768</v>
      </c>
      <c r="BZ72" s="254">
        <f t="shared" si="69"/>
        <v>20.028371130814396</v>
      </c>
      <c r="CA72" s="104">
        <f t="shared" si="70"/>
        <v>29.216759087669967</v>
      </c>
      <c r="CB72" s="105">
        <f t="shared" si="16"/>
        <v>530.60117137085331</v>
      </c>
      <c r="CC72" s="106">
        <f t="shared" si="71"/>
        <v>0.82</v>
      </c>
      <c r="CD72" s="87">
        <f t="shared" si="72"/>
        <v>9.9873032685374916</v>
      </c>
      <c r="CE72" s="23">
        <f t="shared" si="81"/>
        <v>53.127571788310462</v>
      </c>
      <c r="CF72" s="24">
        <f t="shared" si="82"/>
        <v>29.677986483705283</v>
      </c>
      <c r="CG72" s="88">
        <f t="shared" si="73"/>
        <v>29.216759087669967</v>
      </c>
      <c r="CH72" s="22"/>
      <c r="CI72" s="77">
        <v>73</v>
      </c>
      <c r="CJ72" s="104">
        <f t="shared" si="74"/>
        <v>768</v>
      </c>
      <c r="CK72" s="104">
        <f t="shared" si="75"/>
        <v>20.028371130814396</v>
      </c>
      <c r="CL72" s="104">
        <f t="shared" si="76"/>
        <v>29.216759087669967</v>
      </c>
      <c r="CM72" s="104">
        <f t="shared" si="77"/>
        <v>530.60117137085331</v>
      </c>
      <c r="CN72" s="114">
        <f t="shared" si="78"/>
        <v>0.82</v>
      </c>
      <c r="CO72" s="104">
        <f t="shared" si="79"/>
        <v>1440.7145265182105</v>
      </c>
      <c r="CP72" s="114">
        <f t="shared" si="80"/>
        <v>22.543108695063083</v>
      </c>
    </row>
    <row r="73" spans="1:94" ht="15" customHeight="1">
      <c r="A73" s="4">
        <v>74</v>
      </c>
      <c r="B73" s="34">
        <f t="shared" ref="B73:B99" si="83">IF($B$5&gt;$A73,"",$E$5)</f>
        <v>1600</v>
      </c>
      <c r="C73" s="32">
        <f t="shared" si="19"/>
        <v>20.6</v>
      </c>
      <c r="D73" s="120">
        <f t="shared" si="20"/>
        <v>1211.5453788922355</v>
      </c>
      <c r="E73" s="33">
        <f t="shared" si="21"/>
        <v>0.98</v>
      </c>
      <c r="F73" s="35">
        <f t="shared" si="22"/>
        <v>639.4991106503436</v>
      </c>
      <c r="G73" s="53">
        <f t="shared" si="23"/>
        <v>9.8960623999999999</v>
      </c>
      <c r="H73" s="32">
        <f t="shared" si="24"/>
        <v>64.62157217706546</v>
      </c>
      <c r="I73" s="54">
        <f t="shared" si="25"/>
        <v>22.676907463705959</v>
      </c>
      <c r="J73" s="45">
        <f t="shared" si="26"/>
        <v>22.585787888876244</v>
      </c>
      <c r="K73" s="144">
        <v>74</v>
      </c>
      <c r="L73" s="36">
        <f t="shared" ref="L73:L99" si="84">IF(A73&gt;=$M$5,B73*(1-$M$6),"")</f>
        <v>1200</v>
      </c>
      <c r="M73" s="32">
        <f t="shared" ref="M73:M99" si="85">IF(L73="","",C73)</f>
        <v>20.6</v>
      </c>
      <c r="N73" s="33">
        <f t="shared" si="27"/>
        <v>0.92</v>
      </c>
      <c r="O73" s="35">
        <f t="shared" si="28"/>
        <v>603.40229775431021</v>
      </c>
      <c r="P73" s="53">
        <f t="shared" si="29"/>
        <v>10.279428958417105</v>
      </c>
      <c r="Q73" s="32">
        <f t="shared" si="30"/>
        <v>58.699982284543765</v>
      </c>
      <c r="R73" s="54">
        <f t="shared" si="31"/>
        <v>24.956485249318565</v>
      </c>
      <c r="S73" s="45">
        <f t="shared" si="32"/>
        <v>24.492477984401315</v>
      </c>
      <c r="T73" s="144">
        <v>74</v>
      </c>
      <c r="U73" s="36">
        <f t="shared" ref="U73:U99" si="86">IF(A73&gt;=$V$5,L73*(1-$V$6),"")</f>
        <v>960</v>
      </c>
      <c r="V73" s="32">
        <f t="shared" ref="V73:V99" si="87">IF(U73="","",M73)</f>
        <v>20.6</v>
      </c>
      <c r="W73" s="33">
        <f t="shared" si="33"/>
        <v>0.87</v>
      </c>
      <c r="X73" s="35">
        <f t="shared" si="34"/>
        <v>571.16276065239811</v>
      </c>
      <c r="Y73" s="53">
        <f t="shared" si="35"/>
        <v>10.160812675484207</v>
      </c>
      <c r="Z73" s="32">
        <f t="shared" si="36"/>
        <v>56.212310854867688</v>
      </c>
      <c r="AA73" s="54">
        <f t="shared" si="37"/>
        <v>27.304558738988376</v>
      </c>
      <c r="AB73" s="45">
        <f t="shared" si="38"/>
        <v>26.842804030042895</v>
      </c>
      <c r="AC73" s="144">
        <v>74</v>
      </c>
      <c r="AD73" s="36">
        <f t="shared" ref="AD73:AD99" si="88">IF(A73&gt;=$AE$5,U73*(1-$AE$6),"")</f>
        <v>768</v>
      </c>
      <c r="AE73" s="32">
        <f t="shared" ref="AE73:AE99" si="89">IF(AD73="","",V73)</f>
        <v>20.6</v>
      </c>
      <c r="AF73" s="33">
        <f t="shared" si="39"/>
        <v>0.82</v>
      </c>
      <c r="AG73" s="35">
        <f t="shared" si="40"/>
        <v>535.40469432681311</v>
      </c>
      <c r="AH73" s="53">
        <f t="shared" si="41"/>
        <v>10.054719046733684</v>
      </c>
      <c r="AI73" s="32">
        <f t="shared" si="42"/>
        <v>53.24909545838991</v>
      </c>
      <c r="AJ73" s="54">
        <f t="shared" si="43"/>
        <v>29.711909714678793</v>
      </c>
      <c r="AK73" s="45">
        <f t="shared" si="44"/>
        <v>29.249588601852569</v>
      </c>
      <c r="AL73" s="144">
        <v>74</v>
      </c>
      <c r="AM73" s="36" t="str">
        <f t="shared" ref="AM73:AM99" si="90">IF(A73&gt;=$AN$5,AD73*(1-$AN$6),"")</f>
        <v/>
      </c>
      <c r="AN73" s="32" t="str">
        <f t="shared" ref="AN73:AN99" si="91">IF(AM73="","",AE73)</f>
        <v/>
      </c>
      <c r="AO73" s="33" t="str">
        <f t="shared" si="45"/>
        <v/>
      </c>
      <c r="AP73" s="35" t="str">
        <f t="shared" si="46"/>
        <v/>
      </c>
      <c r="AQ73" s="53" t="str">
        <f t="shared" si="47"/>
        <v/>
      </c>
      <c r="AR73" s="32" t="str">
        <f t="shared" si="48"/>
        <v/>
      </c>
      <c r="AS73" s="54" t="str">
        <f t="shared" si="49"/>
        <v/>
      </c>
      <c r="AT73" s="45" t="str">
        <f t="shared" si="50"/>
        <v/>
      </c>
      <c r="AU73" s="144">
        <v>74</v>
      </c>
      <c r="AV73" s="36" t="str">
        <f t="shared" ref="AV73:AV99" si="92">IF(A73&gt;=$AW$5,AM73*(1-$AW$6),"")</f>
        <v/>
      </c>
      <c r="AW73" s="32" t="str">
        <f t="shared" ref="AW73:AW99" si="93">IF(AV73="","",AN73)</f>
        <v/>
      </c>
      <c r="AX73" s="33" t="str">
        <f t="shared" si="51"/>
        <v/>
      </c>
      <c r="AY73" s="35" t="str">
        <f t="shared" si="52"/>
        <v/>
      </c>
      <c r="AZ73" s="53" t="str">
        <f t="shared" si="53"/>
        <v/>
      </c>
      <c r="BA73" s="32" t="str">
        <f t="shared" si="54"/>
        <v/>
      </c>
      <c r="BB73" s="54" t="str">
        <f t="shared" si="55"/>
        <v/>
      </c>
      <c r="BC73" s="45" t="str">
        <f t="shared" si="56"/>
        <v/>
      </c>
      <c r="BD73" s="144">
        <v>74</v>
      </c>
      <c r="BE73" s="36" t="str">
        <f t="shared" ref="BE73:BE99" si="94">IF(A73&gt;=$BF$5,AV73*(1-$BF$6),"")</f>
        <v/>
      </c>
      <c r="BF73" s="32" t="str">
        <f t="shared" ref="BF73:BF99" si="95">IF(BE73="","",AW73)</f>
        <v/>
      </c>
      <c r="BG73" s="33" t="str">
        <f t="shared" si="57"/>
        <v/>
      </c>
      <c r="BH73" s="35" t="str">
        <f t="shared" si="58"/>
        <v/>
      </c>
      <c r="BI73" s="53" t="str">
        <f t="shared" si="59"/>
        <v/>
      </c>
      <c r="BJ73" s="32" t="str">
        <f t="shared" si="60"/>
        <v/>
      </c>
      <c r="BK73" s="54" t="str">
        <f t="shared" si="61"/>
        <v/>
      </c>
      <c r="BL73" s="45" t="str">
        <f t="shared" si="62"/>
        <v/>
      </c>
      <c r="BM73" s="144">
        <v>74</v>
      </c>
      <c r="BN73" s="36" t="str">
        <f t="shared" ref="BN73:BN99" si="96">IF(A73&gt;=$BO$5,BE73*(1-$BO$6),"")</f>
        <v/>
      </c>
      <c r="BO73" s="32" t="str">
        <f t="shared" ref="BO73:BO99" si="97">IF(BN73="","",BF73)</f>
        <v/>
      </c>
      <c r="BP73" s="33" t="str">
        <f t="shared" si="63"/>
        <v/>
      </c>
      <c r="BQ73" s="35" t="str">
        <f t="shared" si="64"/>
        <v/>
      </c>
      <c r="BR73" s="53" t="str">
        <f t="shared" si="65"/>
        <v/>
      </c>
      <c r="BS73" s="32" t="str">
        <f t="shared" si="66"/>
        <v/>
      </c>
      <c r="BT73" s="54" t="str">
        <f t="shared" si="67"/>
        <v/>
      </c>
      <c r="BU73" s="45" t="str">
        <f t="shared" si="68"/>
        <v/>
      </c>
      <c r="BV73" s="4">
        <v>74</v>
      </c>
      <c r="BX73" s="77">
        <v>74</v>
      </c>
      <c r="BY73" s="104">
        <f t="shared" ref="BY73:BY99" si="98">IF($B$5&gt;$A73,"",MIN(B73,L73,U73,AD73,AM73,AV73,BE73,BN73))</f>
        <v>768</v>
      </c>
      <c r="BZ73" s="254">
        <f t="shared" si="69"/>
        <v>20.120468989989103</v>
      </c>
      <c r="CA73" s="104">
        <f t="shared" si="70"/>
        <v>29.280291260829312</v>
      </c>
      <c r="CB73" s="105">
        <f t="shared" ref="CB73:CB99" si="99">IF($B$5&gt;$A73,"",MIN(F73,O73,X73,AG73,AP73,AY73,BH73,BQ73))</f>
        <v>535.40469432681311</v>
      </c>
      <c r="CC73" s="106">
        <f t="shared" si="71"/>
        <v>0.82</v>
      </c>
      <c r="CD73" s="87">
        <f t="shared" si="72"/>
        <v>10.033795673741643</v>
      </c>
      <c r="CE73" s="23">
        <f t="shared" si="81"/>
        <v>53.360135260474017</v>
      </c>
      <c r="CF73" s="24">
        <f t="shared" si="82"/>
        <v>29.7428725543977</v>
      </c>
      <c r="CG73" s="88">
        <f t="shared" si="73"/>
        <v>29.280291260829312</v>
      </c>
      <c r="CH73" s="22"/>
      <c r="CI73" s="77">
        <v>74</v>
      </c>
      <c r="CJ73" s="104">
        <f t="shared" si="74"/>
        <v>768</v>
      </c>
      <c r="CK73" s="104">
        <f t="shared" si="75"/>
        <v>20.120468989989103</v>
      </c>
      <c r="CL73" s="104">
        <f t="shared" si="76"/>
        <v>29.280291260829312</v>
      </c>
      <c r="CM73" s="104">
        <f t="shared" si="77"/>
        <v>535.40469432681311</v>
      </c>
      <c r="CN73" s="114">
        <f t="shared" si="78"/>
        <v>0.82</v>
      </c>
      <c r="CO73" s="104">
        <f t="shared" si="79"/>
        <v>1438.4621291315443</v>
      </c>
      <c r="CP73" s="114">
        <f t="shared" si="80"/>
        <v>22.585787888876244</v>
      </c>
    </row>
    <row r="74" spans="1:94" ht="15" customHeight="1">
      <c r="A74" s="4">
        <v>75</v>
      </c>
      <c r="B74" s="34">
        <f t="shared" si="83"/>
        <v>1600</v>
      </c>
      <c r="C74" s="32">
        <f t="shared" ref="C74:C99" si="100">IF($B$5&gt;$A74,"",ROUND($E$6*(29.95985/(1+EXP(1.001307714-0.02508*A74)))/(29.95985/(1+EXP(1.001307714-0.02508*40))),1))</f>
        <v>20.8</v>
      </c>
      <c r="D74" s="120">
        <f t="shared" ref="D74:D99" si="101">IF($B$5&gt;$A74,"",1/((1/B74)-(((0.0493263*C74^(-1.206227)*B74+8676.3*C74^(-3.26218))^-1)/(-151250.4*B74^(-0.5867)))))</f>
        <v>1207.0597365867834</v>
      </c>
      <c r="E74" s="33">
        <f t="shared" ref="E74:E99" si="102">IF($B$5&gt;$A74,"",ROUND(F74/(1/(0.0493263*(C74^-1.206227)+8676.3*(C74^-3.26218)/(10^(5.9582-2.055953*LOG(C74))))),2))</f>
        <v>0.98</v>
      </c>
      <c r="F74" s="35">
        <f t="shared" ref="F74:F99" si="103">IF($B$5&gt;$A74,"",1/((0.0493263*C74^-1.206227)+8676.3*(C74^-3.26218)/B74))</f>
        <v>649.28759635161828</v>
      </c>
      <c r="G74" s="53">
        <f t="shared" ref="G74:G99" si="104">IF($B$5&gt;$A74,"",2.35638+0.26154*C74+0.26116*(B74^0.5)*C74/100)</f>
        <v>9.9692632000000003</v>
      </c>
      <c r="H74" s="32">
        <f t="shared" ref="H74:H99" si="105">IF($B$5&gt;$A74,"",F74/G74)</f>
        <v>65.128945171356122</v>
      </c>
      <c r="I74" s="54">
        <f t="shared" ref="I74:I99" si="106">IF($B$5&gt;$A74,"",200*(H74/(PI()*B74))^0.5)</f>
        <v>22.765756699901672</v>
      </c>
      <c r="J74" s="45">
        <f t="shared" ref="J74:J99" si="107">IF($B$5&gt;$A74,"",0.68678+0.97671*I74+-0.03031*(B74^0.5)*C74/100)</f>
        <v>22.670143026360961</v>
      </c>
      <c r="K74" s="144">
        <v>75</v>
      </c>
      <c r="L74" s="36">
        <f t="shared" si="84"/>
        <v>1200</v>
      </c>
      <c r="M74" s="32">
        <f t="shared" si="85"/>
        <v>20.8</v>
      </c>
      <c r="N74" s="33">
        <f t="shared" ref="N74:N99" si="108">IF($M$5&gt;$A74,"",ROUND(((0.0493263*M74^-1.206227)+8676.3*(M74^-3.26218)/10^(5.9582-2.055953*LOG(M74)))/((0.0493263*M74^-1.206227)+8676.3*(M74^-3.26218)/L74),2))</f>
        <v>0.93</v>
      </c>
      <c r="O74" s="35">
        <f t="shared" ref="O74:O99" si="109">IF($M$5&gt;$A74,"",1/((0.0493263*M74^-1.206227)+8676.3*(M74^-3.26218)/L74))</f>
        <v>613.19884097119507</v>
      </c>
      <c r="P74" s="53">
        <f t="shared" ref="P74:P99" si="110">IF($M$5&gt;$A74,"",0.406256+0.424739*M74+0.157447*(L74^0.5)*M74/100)</f>
        <v>10.375285006557075</v>
      </c>
      <c r="Q74" s="32">
        <f t="shared" ref="Q74:Q99" si="111">IF($M$5&gt;$A74,"",O74/P74)</f>
        <v>59.101879185358243</v>
      </c>
      <c r="R74" s="54">
        <f t="shared" ref="R74:R99" si="112">IF($M$5&gt;$A74,"",200*(Q74/(PI()*L74))^0.5)</f>
        <v>25.041773390836049</v>
      </c>
      <c r="S74" s="45">
        <f t="shared" ref="S74:S99" si="113">IF($M$5&gt;$A74,"",-0.046068+0.991597*R74+-0.02918*(L74^0.5)*M74/100)</f>
        <v>24.575027799963031</v>
      </c>
      <c r="T74" s="144">
        <v>75</v>
      </c>
      <c r="U74" s="36">
        <f t="shared" si="86"/>
        <v>960</v>
      </c>
      <c r="V74" s="32">
        <f t="shared" si="87"/>
        <v>20.8</v>
      </c>
      <c r="W74" s="33">
        <f t="shared" ref="W74:W99" si="114">IF($V$5&gt;$A74,"",ROUND(((0.0493263*V74^-1.206227)+8676.3*(V74^-3.26218)/10^(5.9582-2.055953*LOG(V74)))/((0.0493263*V74^-1.206227)+8676.3*(V74^-3.26218)/U74),2))</f>
        <v>0.88</v>
      </c>
      <c r="X74" s="35">
        <f t="shared" ref="X74:X99" si="115">IF($V$5&gt;$A74,"",1/((0.0493263*V74^-1.206227)+8676.3*(V74^-3.26218)/U74))</f>
        <v>580.91062017769377</v>
      </c>
      <c r="Y74" s="53">
        <f t="shared" ref="Y74:Y99" si="116">IF($V$5&gt;$A74,"",0.406256+0.424739*V74+0.157447*(U74^0.5)*V74/100)</f>
        <v>10.255517109226771</v>
      </c>
      <c r="Z74" s="32">
        <f t="shared" ref="Z74:Z99" si="117">IF($V$5&gt;$A74,"",X74/Y74)</f>
        <v>56.643718107110871</v>
      </c>
      <c r="AA74" s="54">
        <f t="shared" ref="AA74:AA99" si="118">IF($V$5&gt;$A74,"",200*(Z74/(PI()*U74))^0.5)</f>
        <v>27.409134322719549</v>
      </c>
      <c r="AB74" s="45">
        <f t="shared" ref="AB74:AB99" si="119">IF($V$5&gt;$A74,"",-0.046068+0.991597*AA74+-0.02918*(U74^0.5)*V74/100)</f>
        <v>26.944692646679293</v>
      </c>
      <c r="AC74" s="144">
        <v>75</v>
      </c>
      <c r="AD74" s="36">
        <f t="shared" si="88"/>
        <v>768</v>
      </c>
      <c r="AE74" s="32">
        <f t="shared" si="89"/>
        <v>20.8</v>
      </c>
      <c r="AF74" s="33">
        <f t="shared" ref="AF74:AF99" si="120">IF($AE$5&gt;$A74,"",ROUND(((0.0493263*AE74^-1.206227)+8676.3*(AE74^-3.26218)/10^(5.9582-2.055953*LOG(AE74)))/((0.0493263*AE74^-1.206227)+8676.3*(AE74^-3.26218)/AD74),2))</f>
        <v>0.83</v>
      </c>
      <c r="AG74" s="35">
        <f t="shared" ref="AG74:AG99" si="121">IF($AE$5&gt;$A74,"",1/((0.0493263*AE74^-1.206227)+8676.3*(AE74^-3.26218)/AD74))</f>
        <v>545.03672239484229</v>
      </c>
      <c r="AH74" s="53">
        <f t="shared" ref="AH74:AH99" si="122">IF($AE$5&gt;$A74,"",0.406256+0.424739*AE74+0.157447*(AD74^0.5)*AE74/100)</f>
        <v>10.148393445245661</v>
      </c>
      <c r="AI74" s="32">
        <f t="shared" ref="AI74:AI99" si="123">IF($AE$5&gt;$A74,"",AG74/AH74)</f>
        <v>53.706700014688742</v>
      </c>
      <c r="AJ74" s="54">
        <f t="shared" ref="AJ74:AJ99" si="124">IF($AE$5&gt;$A74,"",200*(AI74/(PI()*AD74))^0.5)</f>
        <v>29.839303612034502</v>
      </c>
      <c r="AK74" s="45">
        <f t="shared" ref="AK74:AK99" si="125">IF($AE$5&gt;$A74,"",-0.046068+0.991597*AJ74+-0.02918*(AD74^0.5)*AE74/100)</f>
        <v>29.374294688526724</v>
      </c>
      <c r="AL74" s="144">
        <v>75</v>
      </c>
      <c r="AM74" s="36" t="str">
        <f t="shared" si="90"/>
        <v/>
      </c>
      <c r="AN74" s="32" t="str">
        <f t="shared" si="91"/>
        <v/>
      </c>
      <c r="AO74" s="33" t="str">
        <f t="shared" ref="AO74:AO99" si="126">IF($AN$5&gt;$A74,"",ROUND(((0.0493263*AN74^-1.206227)+8676.3*(AN74^-3.26218)/10^(5.9582-2.055953*LOG(AN74)))/((0.0493263*AN74^-1.206227)+8676.3*(AN74^-3.26218)/AM74),2))</f>
        <v/>
      </c>
      <c r="AP74" s="35" t="str">
        <f t="shared" ref="AP74:AP99" si="127">IF($AN$5&gt;$A74,"",1/((0.0493263*AN74^-1.206227)+8676.3*(AN74^-3.26218)/AM74))</f>
        <v/>
      </c>
      <c r="AQ74" s="53" t="str">
        <f t="shared" ref="AQ74:AQ99" si="128">IF($AN$5&gt;$A74,"",0.406256+0.424739*AN74+0.157447*(AM74^0.5)*AN74/100)</f>
        <v/>
      </c>
      <c r="AR74" s="32" t="str">
        <f t="shared" ref="AR74:AR99" si="129">IF($AN$5&gt;$A74,"",AP74/AQ74)</f>
        <v/>
      </c>
      <c r="AS74" s="54" t="str">
        <f t="shared" ref="AS74:AS99" si="130">IF($AN$5&gt;$A74,"",200*(AR74/(PI()*AM74))^0.5)</f>
        <v/>
      </c>
      <c r="AT74" s="45" t="str">
        <f t="shared" ref="AT74:AT99" si="131">IF($AN$5&gt;$A74,"",-0.046068+0.991597*AS74+-0.02918*(AM74^0.5)*AN74/100)</f>
        <v/>
      </c>
      <c r="AU74" s="144">
        <v>75</v>
      </c>
      <c r="AV74" s="36" t="str">
        <f t="shared" si="92"/>
        <v/>
      </c>
      <c r="AW74" s="32" t="str">
        <f t="shared" si="93"/>
        <v/>
      </c>
      <c r="AX74" s="33" t="str">
        <f t="shared" ref="AX74:AX99" si="132">IF($AW$5&gt;$A74,"",ROUND(((0.0493263*AW74^-1.206227)+8676.3*(AW74^-3.26218)/10^(5.9582-2.055953*LOG(AW74)))/((0.0493263*AW74^-1.206227)+8676.3*(AW74^-3.26218)/AV74),2))</f>
        <v/>
      </c>
      <c r="AY74" s="35" t="str">
        <f t="shared" ref="AY74:AY99" si="133">IF($AW$5&gt;$A74,"",1/((0.0493263*AW74^-1.206227)+8676.3*(AW74^-3.26218)/AV74))</f>
        <v/>
      </c>
      <c r="AZ74" s="53" t="str">
        <f t="shared" ref="AZ74:AZ99" si="134">IF($AW$5&gt;$A74,"",0.406256+0.424739*AW74+0.157447*(AV74^0.5)*AW74/100)</f>
        <v/>
      </c>
      <c r="BA74" s="32" t="str">
        <f t="shared" ref="BA74:BA99" si="135">IF($AW$5&gt;$A74,"",AY74/AZ74)</f>
        <v/>
      </c>
      <c r="BB74" s="54" t="str">
        <f t="shared" ref="BB74:BB99" si="136">IF($AW$5&gt;$A74,"",200*(BA74/(PI()*AV74))^0.5)</f>
        <v/>
      </c>
      <c r="BC74" s="45" t="str">
        <f t="shared" ref="BC74:BC99" si="137">IF($AW$5&gt;$A74,"",-0.046068+0.991597*BB74+-0.02918*(AV74^0.5)*AW74/100)</f>
        <v/>
      </c>
      <c r="BD74" s="144">
        <v>75</v>
      </c>
      <c r="BE74" s="36" t="str">
        <f t="shared" si="94"/>
        <v/>
      </c>
      <c r="BF74" s="32" t="str">
        <f t="shared" si="95"/>
        <v/>
      </c>
      <c r="BG74" s="33" t="str">
        <f t="shared" ref="BG74:BG99" si="138">IF($BF$5&gt;$A74,"",ROUND(((0.0493263*BF74^-1.206227)+8676.3*(BF74^-3.26218)/10^(5.9582-2.055953*LOG(BF74)))/((0.0493263*BF74^-1.206227)+8676.3*(BF74^-3.26218)/BE74),2))</f>
        <v/>
      </c>
      <c r="BH74" s="35" t="str">
        <f t="shared" ref="BH74:BH99" si="139">IF($BF$5&gt;$A74,"",1/((0.0493263*BF74^-1.206227)+8676.3*(BF74^-3.26218)/BE74))</f>
        <v/>
      </c>
      <c r="BI74" s="53" t="str">
        <f t="shared" ref="BI74:BI99" si="140">IF($BF$5&gt;$A74,"",0.406256+0.424739*BF74+0.157447*(BE74^0.5)*BF74/100)</f>
        <v/>
      </c>
      <c r="BJ74" s="32" t="str">
        <f t="shared" ref="BJ74:BJ99" si="141">IF($BF$5&gt;$A74,"",BH74/BI74)</f>
        <v/>
      </c>
      <c r="BK74" s="54" t="str">
        <f t="shared" ref="BK74:BK99" si="142">IF($BF$5&gt;$A74,"",200*(BJ74/(PI()*BE74))^0.5)</f>
        <v/>
      </c>
      <c r="BL74" s="45" t="str">
        <f t="shared" ref="BL74:BL99" si="143">IF($BF$5&gt;$A74,"",-0.046068+0.991597*BK74+-0.02918*(BE74^0.5)*BF74/100)</f>
        <v/>
      </c>
      <c r="BM74" s="144">
        <v>75</v>
      </c>
      <c r="BN74" s="36" t="str">
        <f t="shared" si="96"/>
        <v/>
      </c>
      <c r="BO74" s="32" t="str">
        <f t="shared" si="97"/>
        <v/>
      </c>
      <c r="BP74" s="33" t="str">
        <f t="shared" ref="BP74:BP99" si="144">IF($BO$5&gt;$A74,"",ROUND(((0.0493263*BO74^-1.206227)+8676.3*(BO74^-3.26218)/10^(5.9582-2.055953*LOG(BO74)))/((0.0493263*BO74^-1.206227)+8676.3*(BO74^-3.26218)/BN74),2))</f>
        <v/>
      </c>
      <c r="BQ74" s="35" t="str">
        <f t="shared" ref="BQ74:BQ99" si="145">IF($BO$5&gt;$A74,"",1/((0.0493263*BO74^-1.206227)+8676.3*(BO74^-3.26218)/BN74))</f>
        <v/>
      </c>
      <c r="BR74" s="53" t="str">
        <f t="shared" ref="BR74:BR99" si="146">IF($BO$5&gt;$A74,"",0.406256+0.424739*BO74+0.157447*(BN74^0.5)*BO74/100)</f>
        <v/>
      </c>
      <c r="BS74" s="32" t="str">
        <f t="shared" ref="BS74:BS99" si="147">IF($BO$5&gt;$A74,"",BQ74/BR74)</f>
        <v/>
      </c>
      <c r="BT74" s="54" t="str">
        <f t="shared" ref="BT74:BT99" si="148">IF($BO$5&gt;$A74,"",200*(BS74/(PI()*BN74))^0.5)</f>
        <v/>
      </c>
      <c r="BU74" s="45" t="str">
        <f t="shared" ref="BU74:BU99" si="149">IF($BO$5&gt;$A74,"",-0.046068+0.991597*BT74+-0.02918*(BN74^0.5)*BO74/100)</f>
        <v/>
      </c>
      <c r="BV74" s="4">
        <v>75</v>
      </c>
      <c r="BX74" s="77">
        <v>75</v>
      </c>
      <c r="BY74" s="104">
        <f t="shared" si="98"/>
        <v>768</v>
      </c>
      <c r="BZ74" s="254">
        <f t="shared" ref="BZ74:BZ99" si="150">IF($B$5&gt;$A74,"",1.14831+0.91706*C74+0.01414*(BY74^0.5)*C74/100)</f>
        <v>20.30466470833851</v>
      </c>
      <c r="CA74" s="104">
        <f t="shared" ref="CA74:CA99" si="151">CG74</f>
        <v>29.405852380360621</v>
      </c>
      <c r="CB74" s="105">
        <f t="shared" si="99"/>
        <v>545.03672239484229</v>
      </c>
      <c r="CC74" s="106">
        <f t="shared" ref="CC74:CC99" si="152">IF($B$5&gt;$A74,"",MIN(E74,N74,W74,AF74,AO74,AX74,BG74,BP74))</f>
        <v>0.83</v>
      </c>
      <c r="CD74" s="87">
        <f t="shared" ref="CD74:CD99" si="153">IF($B$5&gt;$A74,"",0.406256+0.424739*C74+0.157447*(BY74^0.5)*BZ74/100)</f>
        <v>10.126780484149945</v>
      </c>
      <c r="CE74" s="23">
        <f t="shared" si="81"/>
        <v>53.82132290197395</v>
      </c>
      <c r="CF74" s="24">
        <f t="shared" si="82"/>
        <v>29.871128730337499</v>
      </c>
      <c r="CG74" s="88">
        <f t="shared" ref="CG74:CG99" si="154">IF($B$5&gt;$A74,"",-0.046068+0.991597*CF74+-0.02918*(BY74^0.5)*C74/100)</f>
        <v>29.405852380360621</v>
      </c>
      <c r="CH74" s="22"/>
      <c r="CI74" s="77">
        <v>75</v>
      </c>
      <c r="CJ74" s="104">
        <f t="shared" ref="CJ74:CJ99" si="155">IF($B$5&gt;$A74,NA(),BY74)</f>
        <v>768</v>
      </c>
      <c r="CK74" s="104">
        <f t="shared" ref="CK74:CK99" si="156">IF($B$5&gt;$A74,NA(),BZ74)</f>
        <v>20.30466470833851</v>
      </c>
      <c r="CL74" s="104">
        <f t="shared" ref="CL74:CL99" si="157">IF($B$5&gt;$A74,NA(),CA74)</f>
        <v>29.405852380360621</v>
      </c>
      <c r="CM74" s="104">
        <f t="shared" ref="CM74:CM99" si="158">IF($B$5&gt;$A74,NA(),CB74)</f>
        <v>545.03672239484229</v>
      </c>
      <c r="CN74" s="114">
        <f t="shared" ref="CN74:CN99" si="159">IF($B$5&gt;$A74,NA(),CC74)</f>
        <v>0.83</v>
      </c>
      <c r="CO74" s="104">
        <f t="shared" ref="CO74:CO99" si="160">IF($B$5&gt;$A74,NA(),D74+$G$7)</f>
        <v>1433.9764868260922</v>
      </c>
      <c r="CP74" s="114">
        <f t="shared" ref="CP74:CP99" si="161">IF($B$5&gt;$A74,NA(),J74)</f>
        <v>22.670143026360961</v>
      </c>
    </row>
    <row r="75" spans="1:94" ht="15" customHeight="1">
      <c r="A75" s="4">
        <v>76</v>
      </c>
      <c r="B75" s="34">
        <f t="shared" si="83"/>
        <v>1600</v>
      </c>
      <c r="C75" s="32">
        <f t="shared" si="100"/>
        <v>20.9</v>
      </c>
      <c r="D75" s="120">
        <f t="shared" si="101"/>
        <v>1204.826484015236</v>
      </c>
      <c r="E75" s="33">
        <f t="shared" si="102"/>
        <v>0.98</v>
      </c>
      <c r="F75" s="35">
        <f t="shared" si="103"/>
        <v>654.18813585516966</v>
      </c>
      <c r="G75" s="53">
        <f t="shared" si="104"/>
        <v>10.0058636</v>
      </c>
      <c r="H75" s="32">
        <f t="shared" si="105"/>
        <v>65.380477088971077</v>
      </c>
      <c r="I75" s="54">
        <f t="shared" si="106"/>
        <v>22.809675699597481</v>
      </c>
      <c r="J75" s="45">
        <f t="shared" si="107"/>
        <v>22.711826752553854</v>
      </c>
      <c r="K75" s="144">
        <v>76</v>
      </c>
      <c r="L75" s="36">
        <f t="shared" si="84"/>
        <v>1200</v>
      </c>
      <c r="M75" s="32">
        <f t="shared" si="85"/>
        <v>20.9</v>
      </c>
      <c r="N75" s="33">
        <f t="shared" si="108"/>
        <v>0.93</v>
      </c>
      <c r="O75" s="35">
        <f t="shared" si="109"/>
        <v>618.1050660939685</v>
      </c>
      <c r="P75" s="53">
        <f t="shared" si="110"/>
        <v>10.423213030627061</v>
      </c>
      <c r="Q75" s="32">
        <f t="shared" si="111"/>
        <v>59.300818689760895</v>
      </c>
      <c r="R75" s="54">
        <f t="shared" si="112"/>
        <v>25.083883835206088</v>
      </c>
      <c r="S75" s="45">
        <f t="shared" si="113"/>
        <v>24.615773565417737</v>
      </c>
      <c r="T75" s="144">
        <v>76</v>
      </c>
      <c r="U75" s="36">
        <f t="shared" si="86"/>
        <v>960</v>
      </c>
      <c r="V75" s="32">
        <f t="shared" si="87"/>
        <v>20.9</v>
      </c>
      <c r="W75" s="33">
        <f t="shared" si="114"/>
        <v>0.88</v>
      </c>
      <c r="X75" s="35">
        <f t="shared" si="115"/>
        <v>585.79439162551046</v>
      </c>
      <c r="Y75" s="53">
        <f t="shared" si="116"/>
        <v>10.302869326098053</v>
      </c>
      <c r="Z75" s="32">
        <f t="shared" si="117"/>
        <v>56.857402834532991</v>
      </c>
      <c r="AA75" s="54">
        <f t="shared" si="118"/>
        <v>27.460785240780272</v>
      </c>
      <c r="AB75" s="45">
        <f t="shared" si="119"/>
        <v>26.995005432843215</v>
      </c>
      <c r="AC75" s="144">
        <v>76</v>
      </c>
      <c r="AD75" s="36">
        <f t="shared" si="88"/>
        <v>768</v>
      </c>
      <c r="AE75" s="32">
        <f t="shared" si="89"/>
        <v>20.9</v>
      </c>
      <c r="AF75" s="33">
        <f t="shared" si="120"/>
        <v>0.83</v>
      </c>
      <c r="AG75" s="35">
        <f t="shared" si="121"/>
        <v>549.86500412252258</v>
      </c>
      <c r="AH75" s="53">
        <f t="shared" si="122"/>
        <v>10.195230644501649</v>
      </c>
      <c r="AI75" s="32">
        <f t="shared" si="123"/>
        <v>53.933552196689945</v>
      </c>
      <c r="AJ75" s="54">
        <f t="shared" si="124"/>
        <v>29.902256448106534</v>
      </c>
      <c r="AK75" s="45">
        <f t="shared" si="125"/>
        <v>29.435909872036206</v>
      </c>
      <c r="AL75" s="144">
        <v>76</v>
      </c>
      <c r="AM75" s="36" t="str">
        <f t="shared" si="90"/>
        <v/>
      </c>
      <c r="AN75" s="32" t="str">
        <f t="shared" si="91"/>
        <v/>
      </c>
      <c r="AO75" s="33" t="str">
        <f t="shared" si="126"/>
        <v/>
      </c>
      <c r="AP75" s="35" t="str">
        <f t="shared" si="127"/>
        <v/>
      </c>
      <c r="AQ75" s="53" t="str">
        <f t="shared" si="128"/>
        <v/>
      </c>
      <c r="AR75" s="32" t="str">
        <f t="shared" si="129"/>
        <v/>
      </c>
      <c r="AS75" s="54" t="str">
        <f t="shared" si="130"/>
        <v/>
      </c>
      <c r="AT75" s="45" t="str">
        <f t="shared" si="131"/>
        <v/>
      </c>
      <c r="AU75" s="144">
        <v>76</v>
      </c>
      <c r="AV75" s="36" t="str">
        <f t="shared" si="92"/>
        <v/>
      </c>
      <c r="AW75" s="32" t="str">
        <f t="shared" si="93"/>
        <v/>
      </c>
      <c r="AX75" s="33" t="str">
        <f t="shared" si="132"/>
        <v/>
      </c>
      <c r="AY75" s="35" t="str">
        <f t="shared" si="133"/>
        <v/>
      </c>
      <c r="AZ75" s="53" t="str">
        <f t="shared" si="134"/>
        <v/>
      </c>
      <c r="BA75" s="32" t="str">
        <f t="shared" si="135"/>
        <v/>
      </c>
      <c r="BB75" s="54" t="str">
        <f t="shared" si="136"/>
        <v/>
      </c>
      <c r="BC75" s="45" t="str">
        <f t="shared" si="137"/>
        <v/>
      </c>
      <c r="BD75" s="144">
        <v>76</v>
      </c>
      <c r="BE75" s="36" t="str">
        <f t="shared" si="94"/>
        <v/>
      </c>
      <c r="BF75" s="32" t="str">
        <f t="shared" si="95"/>
        <v/>
      </c>
      <c r="BG75" s="33" t="str">
        <f t="shared" si="138"/>
        <v/>
      </c>
      <c r="BH75" s="35" t="str">
        <f t="shared" si="139"/>
        <v/>
      </c>
      <c r="BI75" s="53" t="str">
        <f t="shared" si="140"/>
        <v/>
      </c>
      <c r="BJ75" s="32" t="str">
        <f t="shared" si="141"/>
        <v/>
      </c>
      <c r="BK75" s="54" t="str">
        <f t="shared" si="142"/>
        <v/>
      </c>
      <c r="BL75" s="45" t="str">
        <f t="shared" si="143"/>
        <v/>
      </c>
      <c r="BM75" s="144">
        <v>76</v>
      </c>
      <c r="BN75" s="36" t="str">
        <f t="shared" si="96"/>
        <v/>
      </c>
      <c r="BO75" s="32" t="str">
        <f t="shared" si="97"/>
        <v/>
      </c>
      <c r="BP75" s="33" t="str">
        <f t="shared" si="144"/>
        <v/>
      </c>
      <c r="BQ75" s="35" t="str">
        <f t="shared" si="145"/>
        <v/>
      </c>
      <c r="BR75" s="53" t="str">
        <f t="shared" si="146"/>
        <v/>
      </c>
      <c r="BS75" s="32" t="str">
        <f t="shared" si="147"/>
        <v/>
      </c>
      <c r="BT75" s="54" t="str">
        <f t="shared" si="148"/>
        <v/>
      </c>
      <c r="BU75" s="45" t="str">
        <f t="shared" si="149"/>
        <v/>
      </c>
      <c r="BV75" s="4">
        <v>76</v>
      </c>
      <c r="BX75" s="77">
        <v>76</v>
      </c>
      <c r="BY75" s="104">
        <f t="shared" si="98"/>
        <v>768</v>
      </c>
      <c r="BZ75" s="254">
        <f t="shared" si="150"/>
        <v>20.396762567513214</v>
      </c>
      <c r="CA75" s="104">
        <f t="shared" si="151"/>
        <v>29.467891624727983</v>
      </c>
      <c r="CB75" s="105">
        <f t="shared" si="99"/>
        <v>549.86500412252258</v>
      </c>
      <c r="CC75" s="106">
        <f t="shared" si="152"/>
        <v>0.83</v>
      </c>
      <c r="CD75" s="87">
        <f t="shared" si="153"/>
        <v>10.173272889354095</v>
      </c>
      <c r="CE75" s="23">
        <f t="shared" si="81"/>
        <v>54.049961118995768</v>
      </c>
      <c r="CF75" s="24">
        <f t="shared" si="82"/>
        <v>29.934509220847655</v>
      </c>
      <c r="CG75" s="88">
        <f t="shared" si="154"/>
        <v>29.467891624727983</v>
      </c>
      <c r="CH75" s="22"/>
      <c r="CI75" s="77">
        <v>76</v>
      </c>
      <c r="CJ75" s="104">
        <f t="shared" si="155"/>
        <v>768</v>
      </c>
      <c r="CK75" s="104">
        <f t="shared" si="156"/>
        <v>20.396762567513214</v>
      </c>
      <c r="CL75" s="104">
        <f t="shared" si="157"/>
        <v>29.467891624727983</v>
      </c>
      <c r="CM75" s="104">
        <f t="shared" si="158"/>
        <v>549.86500412252258</v>
      </c>
      <c r="CN75" s="114">
        <f t="shared" si="159"/>
        <v>0.83</v>
      </c>
      <c r="CO75" s="104">
        <f t="shared" si="160"/>
        <v>1431.7432342545449</v>
      </c>
      <c r="CP75" s="114">
        <f t="shared" si="161"/>
        <v>22.711826752553854</v>
      </c>
    </row>
    <row r="76" spans="1:94" ht="15" customHeight="1">
      <c r="A76" s="4">
        <v>77</v>
      </c>
      <c r="B76" s="34">
        <f t="shared" si="83"/>
        <v>1600</v>
      </c>
      <c r="C76" s="32">
        <f t="shared" si="100"/>
        <v>21.1</v>
      </c>
      <c r="D76" s="120">
        <f t="shared" si="101"/>
        <v>1200.3790918521747</v>
      </c>
      <c r="E76" s="33">
        <f t="shared" si="102"/>
        <v>0.99</v>
      </c>
      <c r="F76" s="35">
        <f t="shared" si="103"/>
        <v>664.00158823541665</v>
      </c>
      <c r="G76" s="53">
        <f t="shared" si="104"/>
        <v>10.0790644</v>
      </c>
      <c r="H76" s="32">
        <f t="shared" si="105"/>
        <v>65.879288184270024</v>
      </c>
      <c r="I76" s="54">
        <f t="shared" si="106"/>
        <v>22.896521965030047</v>
      </c>
      <c r="J76" s="45">
        <f t="shared" si="107"/>
        <v>22.794225568464494</v>
      </c>
      <c r="K76" s="144">
        <v>77</v>
      </c>
      <c r="L76" s="36">
        <f t="shared" si="84"/>
        <v>1200</v>
      </c>
      <c r="M76" s="32">
        <f t="shared" si="85"/>
        <v>21.1</v>
      </c>
      <c r="N76" s="33">
        <f t="shared" si="108"/>
        <v>0.93</v>
      </c>
      <c r="O76" s="35">
        <f t="shared" si="109"/>
        <v>627.93308919236017</v>
      </c>
      <c r="P76" s="53">
        <f t="shared" si="110"/>
        <v>10.519069078767036</v>
      </c>
      <c r="Q76" s="32">
        <f t="shared" si="111"/>
        <v>59.694739571570686</v>
      </c>
      <c r="R76" s="54">
        <f t="shared" si="112"/>
        <v>25.16705899835318</v>
      </c>
      <c r="S76" s="45">
        <f t="shared" si="113"/>
        <v>24.69622815796631</v>
      </c>
      <c r="T76" s="144">
        <v>77</v>
      </c>
      <c r="U76" s="36">
        <f t="shared" si="86"/>
        <v>960</v>
      </c>
      <c r="V76" s="32">
        <f t="shared" si="87"/>
        <v>21.1</v>
      </c>
      <c r="W76" s="33">
        <f t="shared" si="114"/>
        <v>0.89</v>
      </c>
      <c r="X76" s="35">
        <f t="shared" si="115"/>
        <v>595.58117980756606</v>
      </c>
      <c r="Y76" s="53">
        <f t="shared" si="116"/>
        <v>10.39757375984062</v>
      </c>
      <c r="Z76" s="32">
        <f t="shared" si="117"/>
        <v>57.280784302577089</v>
      </c>
      <c r="AA76" s="54">
        <f t="shared" si="118"/>
        <v>27.562837248028654</v>
      </c>
      <c r="AB76" s="45">
        <f t="shared" si="119"/>
        <v>27.094391678610013</v>
      </c>
      <c r="AC76" s="144">
        <v>77</v>
      </c>
      <c r="AD76" s="36">
        <f t="shared" si="88"/>
        <v>768</v>
      </c>
      <c r="AE76" s="32">
        <f t="shared" si="89"/>
        <v>21.1</v>
      </c>
      <c r="AF76" s="33">
        <f t="shared" si="120"/>
        <v>0.83</v>
      </c>
      <c r="AG76" s="35">
        <f t="shared" si="121"/>
        <v>559.54555850307599</v>
      </c>
      <c r="AH76" s="53">
        <f t="shared" si="122"/>
        <v>10.288905043013628</v>
      </c>
      <c r="AI76" s="32">
        <f t="shared" si="123"/>
        <v>54.383392223356033</v>
      </c>
      <c r="AJ76" s="54">
        <f t="shared" si="124"/>
        <v>30.026699394130279</v>
      </c>
      <c r="AK76" s="45">
        <f t="shared" si="125"/>
        <v>29.557689804222434</v>
      </c>
      <c r="AL76" s="144">
        <v>77</v>
      </c>
      <c r="AM76" s="36" t="str">
        <f t="shared" si="90"/>
        <v/>
      </c>
      <c r="AN76" s="32" t="str">
        <f t="shared" si="91"/>
        <v/>
      </c>
      <c r="AO76" s="33" t="str">
        <f t="shared" si="126"/>
        <v/>
      </c>
      <c r="AP76" s="35" t="str">
        <f t="shared" si="127"/>
        <v/>
      </c>
      <c r="AQ76" s="53" t="str">
        <f t="shared" si="128"/>
        <v/>
      </c>
      <c r="AR76" s="32" t="str">
        <f t="shared" si="129"/>
        <v/>
      </c>
      <c r="AS76" s="54" t="str">
        <f t="shared" si="130"/>
        <v/>
      </c>
      <c r="AT76" s="45" t="str">
        <f t="shared" si="131"/>
        <v/>
      </c>
      <c r="AU76" s="144">
        <v>77</v>
      </c>
      <c r="AV76" s="36" t="str">
        <f t="shared" si="92"/>
        <v/>
      </c>
      <c r="AW76" s="32" t="str">
        <f t="shared" si="93"/>
        <v/>
      </c>
      <c r="AX76" s="33" t="str">
        <f t="shared" si="132"/>
        <v/>
      </c>
      <c r="AY76" s="35" t="str">
        <f t="shared" si="133"/>
        <v/>
      </c>
      <c r="AZ76" s="53" t="str">
        <f t="shared" si="134"/>
        <v/>
      </c>
      <c r="BA76" s="32" t="str">
        <f t="shared" si="135"/>
        <v/>
      </c>
      <c r="BB76" s="54" t="str">
        <f t="shared" si="136"/>
        <v/>
      </c>
      <c r="BC76" s="45" t="str">
        <f t="shared" si="137"/>
        <v/>
      </c>
      <c r="BD76" s="144">
        <v>77</v>
      </c>
      <c r="BE76" s="36" t="str">
        <f t="shared" si="94"/>
        <v/>
      </c>
      <c r="BF76" s="32" t="str">
        <f t="shared" si="95"/>
        <v/>
      </c>
      <c r="BG76" s="33" t="str">
        <f t="shared" si="138"/>
        <v/>
      </c>
      <c r="BH76" s="35" t="str">
        <f t="shared" si="139"/>
        <v/>
      </c>
      <c r="BI76" s="53" t="str">
        <f t="shared" si="140"/>
        <v/>
      </c>
      <c r="BJ76" s="32" t="str">
        <f t="shared" si="141"/>
        <v/>
      </c>
      <c r="BK76" s="54" t="str">
        <f t="shared" si="142"/>
        <v/>
      </c>
      <c r="BL76" s="45" t="str">
        <f t="shared" si="143"/>
        <v/>
      </c>
      <c r="BM76" s="144">
        <v>77</v>
      </c>
      <c r="BN76" s="36" t="str">
        <f t="shared" si="96"/>
        <v/>
      </c>
      <c r="BO76" s="32" t="str">
        <f t="shared" si="97"/>
        <v/>
      </c>
      <c r="BP76" s="33" t="str">
        <f t="shared" si="144"/>
        <v/>
      </c>
      <c r="BQ76" s="35" t="str">
        <f t="shared" si="145"/>
        <v/>
      </c>
      <c r="BR76" s="53" t="str">
        <f t="shared" si="146"/>
        <v/>
      </c>
      <c r="BS76" s="32" t="str">
        <f t="shared" si="147"/>
        <v/>
      </c>
      <c r="BT76" s="54" t="str">
        <f t="shared" si="148"/>
        <v/>
      </c>
      <c r="BU76" s="45" t="str">
        <f t="shared" si="149"/>
        <v/>
      </c>
      <c r="BV76" s="4">
        <v>77</v>
      </c>
      <c r="BX76" s="77">
        <v>77</v>
      </c>
      <c r="BY76" s="104">
        <f t="shared" si="98"/>
        <v>768</v>
      </c>
      <c r="BZ76" s="254">
        <f t="shared" si="150"/>
        <v>20.580958285862625</v>
      </c>
      <c r="CA76" s="104">
        <f t="shared" si="151"/>
        <v>29.590512828219751</v>
      </c>
      <c r="CB76" s="105">
        <f t="shared" si="99"/>
        <v>559.54555850307599</v>
      </c>
      <c r="CC76" s="106">
        <f t="shared" si="152"/>
        <v>0.83</v>
      </c>
      <c r="CD76" s="87">
        <f t="shared" si="153"/>
        <v>10.2662576997624</v>
      </c>
      <c r="CE76" s="23">
        <f t="shared" si="81"/>
        <v>54.503361874115626</v>
      </c>
      <c r="CF76" s="24">
        <f t="shared" si="82"/>
        <v>30.059800567285617</v>
      </c>
      <c r="CG76" s="88">
        <f t="shared" si="154"/>
        <v>29.590512828219751</v>
      </c>
      <c r="CH76" s="22"/>
      <c r="CI76" s="77">
        <v>77</v>
      </c>
      <c r="CJ76" s="104">
        <f t="shared" si="155"/>
        <v>768</v>
      </c>
      <c r="CK76" s="104">
        <f t="shared" si="156"/>
        <v>20.580958285862625</v>
      </c>
      <c r="CL76" s="104">
        <f t="shared" si="157"/>
        <v>29.590512828219751</v>
      </c>
      <c r="CM76" s="104">
        <f t="shared" si="158"/>
        <v>559.54555850307599</v>
      </c>
      <c r="CN76" s="114">
        <f t="shared" si="159"/>
        <v>0.83</v>
      </c>
      <c r="CO76" s="104">
        <f t="shared" si="160"/>
        <v>1427.2958420914836</v>
      </c>
      <c r="CP76" s="114">
        <f t="shared" si="161"/>
        <v>22.794225568464494</v>
      </c>
    </row>
    <row r="77" spans="1:94" ht="15" customHeight="1">
      <c r="A77" s="4">
        <v>78</v>
      </c>
      <c r="B77" s="34">
        <f t="shared" si="83"/>
        <v>1600</v>
      </c>
      <c r="C77" s="32">
        <f t="shared" si="100"/>
        <v>21.2</v>
      </c>
      <c r="D77" s="120">
        <f t="shared" si="101"/>
        <v>1198.164940669325</v>
      </c>
      <c r="E77" s="33">
        <f t="shared" si="102"/>
        <v>0.99</v>
      </c>
      <c r="F77" s="35">
        <f t="shared" si="103"/>
        <v>668.91441626380788</v>
      </c>
      <c r="G77" s="53">
        <f t="shared" si="104"/>
        <v>10.115664800000001</v>
      </c>
      <c r="H77" s="32">
        <f t="shared" si="105"/>
        <v>66.126589748585559</v>
      </c>
      <c r="I77" s="54">
        <f t="shared" si="106"/>
        <v>22.939456868349396</v>
      </c>
      <c r="J77" s="45">
        <f t="shared" si="107"/>
        <v>22.834948117885535</v>
      </c>
      <c r="K77" s="144">
        <v>78</v>
      </c>
      <c r="L77" s="36">
        <f t="shared" si="84"/>
        <v>1200</v>
      </c>
      <c r="M77" s="32">
        <f t="shared" si="85"/>
        <v>21.2</v>
      </c>
      <c r="N77" s="33">
        <f t="shared" si="108"/>
        <v>0.94</v>
      </c>
      <c r="O77" s="35">
        <f t="shared" si="109"/>
        <v>632.85475777593638</v>
      </c>
      <c r="P77" s="53">
        <f t="shared" si="110"/>
        <v>10.56699710283702</v>
      </c>
      <c r="Q77" s="32">
        <f t="shared" si="111"/>
        <v>59.889744609282424</v>
      </c>
      <c r="R77" s="54">
        <f t="shared" si="112"/>
        <v>25.208132146959361</v>
      </c>
      <c r="S77" s="45">
        <f t="shared" si="113"/>
        <v>24.735945344053459</v>
      </c>
      <c r="T77" s="144">
        <v>78</v>
      </c>
      <c r="U77" s="36">
        <f t="shared" si="86"/>
        <v>960</v>
      </c>
      <c r="V77" s="32">
        <f t="shared" si="87"/>
        <v>21.2</v>
      </c>
      <c r="W77" s="33">
        <f t="shared" si="114"/>
        <v>0.89</v>
      </c>
      <c r="X77" s="35">
        <f t="shared" si="115"/>
        <v>600.48402634746049</v>
      </c>
      <c r="Y77" s="53">
        <f t="shared" si="116"/>
        <v>10.444925976711902</v>
      </c>
      <c r="Z77" s="32">
        <f t="shared" si="117"/>
        <v>57.490500907934141</v>
      </c>
      <c r="AA77" s="54">
        <f t="shared" si="118"/>
        <v>27.613247726901569</v>
      </c>
      <c r="AB77" s="45">
        <f t="shared" si="119"/>
        <v>27.143474448996614</v>
      </c>
      <c r="AC77" s="144">
        <v>78</v>
      </c>
      <c r="AD77" s="36">
        <f t="shared" si="88"/>
        <v>768</v>
      </c>
      <c r="AE77" s="32">
        <f t="shared" si="89"/>
        <v>21.2</v>
      </c>
      <c r="AF77" s="33">
        <f t="shared" si="120"/>
        <v>0.83</v>
      </c>
      <c r="AG77" s="35">
        <f t="shared" si="121"/>
        <v>564.39761885368068</v>
      </c>
      <c r="AH77" s="53">
        <f t="shared" si="122"/>
        <v>10.335742242269616</v>
      </c>
      <c r="AI77" s="32">
        <f t="shared" si="123"/>
        <v>54.606394550503531</v>
      </c>
      <c r="AJ77" s="54">
        <f t="shared" si="124"/>
        <v>30.08819954376316</v>
      </c>
      <c r="AK77" s="45">
        <f t="shared" si="125"/>
        <v>29.617864508216911</v>
      </c>
      <c r="AL77" s="144">
        <v>78</v>
      </c>
      <c r="AM77" s="36" t="str">
        <f t="shared" si="90"/>
        <v/>
      </c>
      <c r="AN77" s="32" t="str">
        <f t="shared" si="91"/>
        <v/>
      </c>
      <c r="AO77" s="33" t="str">
        <f t="shared" si="126"/>
        <v/>
      </c>
      <c r="AP77" s="35" t="str">
        <f t="shared" si="127"/>
        <v/>
      </c>
      <c r="AQ77" s="53" t="str">
        <f t="shared" si="128"/>
        <v/>
      </c>
      <c r="AR77" s="32" t="str">
        <f t="shared" si="129"/>
        <v/>
      </c>
      <c r="AS77" s="54" t="str">
        <f t="shared" si="130"/>
        <v/>
      </c>
      <c r="AT77" s="45" t="str">
        <f t="shared" si="131"/>
        <v/>
      </c>
      <c r="AU77" s="144">
        <v>78</v>
      </c>
      <c r="AV77" s="36" t="str">
        <f t="shared" si="92"/>
        <v/>
      </c>
      <c r="AW77" s="32" t="str">
        <f t="shared" si="93"/>
        <v/>
      </c>
      <c r="AX77" s="33" t="str">
        <f t="shared" si="132"/>
        <v/>
      </c>
      <c r="AY77" s="35" t="str">
        <f t="shared" si="133"/>
        <v/>
      </c>
      <c r="AZ77" s="53" t="str">
        <f t="shared" si="134"/>
        <v/>
      </c>
      <c r="BA77" s="32" t="str">
        <f t="shared" si="135"/>
        <v/>
      </c>
      <c r="BB77" s="54" t="str">
        <f t="shared" si="136"/>
        <v/>
      </c>
      <c r="BC77" s="45" t="str">
        <f t="shared" si="137"/>
        <v/>
      </c>
      <c r="BD77" s="144">
        <v>78</v>
      </c>
      <c r="BE77" s="36" t="str">
        <f t="shared" si="94"/>
        <v/>
      </c>
      <c r="BF77" s="32" t="str">
        <f t="shared" si="95"/>
        <v/>
      </c>
      <c r="BG77" s="33" t="str">
        <f t="shared" si="138"/>
        <v/>
      </c>
      <c r="BH77" s="35" t="str">
        <f t="shared" si="139"/>
        <v/>
      </c>
      <c r="BI77" s="53" t="str">
        <f t="shared" si="140"/>
        <v/>
      </c>
      <c r="BJ77" s="32" t="str">
        <f t="shared" si="141"/>
        <v/>
      </c>
      <c r="BK77" s="54" t="str">
        <f t="shared" si="142"/>
        <v/>
      </c>
      <c r="BL77" s="45" t="str">
        <f t="shared" si="143"/>
        <v/>
      </c>
      <c r="BM77" s="144">
        <v>78</v>
      </c>
      <c r="BN77" s="36" t="str">
        <f t="shared" si="96"/>
        <v/>
      </c>
      <c r="BO77" s="32" t="str">
        <f t="shared" si="97"/>
        <v/>
      </c>
      <c r="BP77" s="33" t="str">
        <f t="shared" si="144"/>
        <v/>
      </c>
      <c r="BQ77" s="35" t="str">
        <f t="shared" si="145"/>
        <v/>
      </c>
      <c r="BR77" s="53" t="str">
        <f t="shared" si="146"/>
        <v/>
      </c>
      <c r="BS77" s="32" t="str">
        <f t="shared" si="147"/>
        <v/>
      </c>
      <c r="BT77" s="54" t="str">
        <f t="shared" si="148"/>
        <v/>
      </c>
      <c r="BU77" s="45" t="str">
        <f t="shared" si="149"/>
        <v/>
      </c>
      <c r="BV77" s="4">
        <v>78</v>
      </c>
      <c r="BX77" s="77">
        <v>78</v>
      </c>
      <c r="BY77" s="104">
        <f t="shared" si="98"/>
        <v>768</v>
      </c>
      <c r="BZ77" s="254">
        <f t="shared" si="150"/>
        <v>20.673056145037329</v>
      </c>
      <c r="CA77" s="104">
        <f t="shared" si="151"/>
        <v>29.651104767133553</v>
      </c>
      <c r="CB77" s="105">
        <f t="shared" si="99"/>
        <v>564.39761885368068</v>
      </c>
      <c r="CC77" s="106">
        <f t="shared" si="152"/>
        <v>0.83</v>
      </c>
      <c r="CD77" s="87">
        <f t="shared" si="153"/>
        <v>10.31275010496655</v>
      </c>
      <c r="CE77" s="23">
        <f t="shared" si="81"/>
        <v>54.728138770847423</v>
      </c>
      <c r="CF77" s="24">
        <f t="shared" si="82"/>
        <v>30.121721487573637</v>
      </c>
      <c r="CG77" s="88">
        <f t="shared" si="154"/>
        <v>29.651104767133553</v>
      </c>
      <c r="CH77" s="22"/>
      <c r="CI77" s="77">
        <v>78</v>
      </c>
      <c r="CJ77" s="104">
        <f t="shared" si="155"/>
        <v>768</v>
      </c>
      <c r="CK77" s="104">
        <f t="shared" si="156"/>
        <v>20.673056145037329</v>
      </c>
      <c r="CL77" s="104">
        <f t="shared" si="157"/>
        <v>29.651104767133553</v>
      </c>
      <c r="CM77" s="104">
        <f t="shared" si="158"/>
        <v>564.39761885368068</v>
      </c>
      <c r="CN77" s="114">
        <f t="shared" si="159"/>
        <v>0.83</v>
      </c>
      <c r="CO77" s="104">
        <f t="shared" si="160"/>
        <v>1425.0816909086338</v>
      </c>
      <c r="CP77" s="114">
        <f t="shared" si="161"/>
        <v>22.834948117885535</v>
      </c>
    </row>
    <row r="78" spans="1:94" ht="15" customHeight="1">
      <c r="A78" s="4">
        <v>79</v>
      </c>
      <c r="B78" s="34">
        <f t="shared" si="83"/>
        <v>1600</v>
      </c>
      <c r="C78" s="32">
        <f t="shared" si="100"/>
        <v>21.4</v>
      </c>
      <c r="D78" s="120">
        <f t="shared" si="101"/>
        <v>1193.7556946040304</v>
      </c>
      <c r="E78" s="33">
        <f t="shared" si="102"/>
        <v>0.99</v>
      </c>
      <c r="F78" s="35">
        <f t="shared" si="103"/>
        <v>678.75207137074972</v>
      </c>
      <c r="G78" s="53">
        <f t="shared" si="104"/>
        <v>10.1888656</v>
      </c>
      <c r="H78" s="32">
        <f t="shared" si="105"/>
        <v>66.617040406416763</v>
      </c>
      <c r="I78" s="54">
        <f t="shared" si="106"/>
        <v>23.024368910823323</v>
      </c>
      <c r="J78" s="45">
        <f t="shared" si="107"/>
        <v>22.915457758890245</v>
      </c>
      <c r="K78" s="144">
        <v>79</v>
      </c>
      <c r="L78" s="36">
        <f t="shared" si="84"/>
        <v>1200</v>
      </c>
      <c r="M78" s="32">
        <f t="shared" si="85"/>
        <v>21.4</v>
      </c>
      <c r="N78" s="33">
        <f t="shared" si="108"/>
        <v>0.94</v>
      </c>
      <c r="O78" s="35">
        <f t="shared" si="109"/>
        <v>642.71309585427809</v>
      </c>
      <c r="P78" s="53">
        <f t="shared" si="110"/>
        <v>10.662853150976991</v>
      </c>
      <c r="Q78" s="32">
        <f t="shared" si="111"/>
        <v>60.275902401918486</v>
      </c>
      <c r="R78" s="54">
        <f t="shared" si="112"/>
        <v>25.289270210361249</v>
      </c>
      <c r="S78" s="45">
        <f t="shared" si="113"/>
        <v>24.814379954605982</v>
      </c>
      <c r="T78" s="144">
        <v>79</v>
      </c>
      <c r="U78" s="36">
        <f t="shared" si="86"/>
        <v>960</v>
      </c>
      <c r="V78" s="32">
        <f t="shared" si="87"/>
        <v>21.4</v>
      </c>
      <c r="W78" s="33">
        <f t="shared" si="114"/>
        <v>0.89</v>
      </c>
      <c r="X78" s="35">
        <f t="shared" si="115"/>
        <v>610.30821106105464</v>
      </c>
      <c r="Y78" s="53">
        <f t="shared" si="116"/>
        <v>10.539630410454468</v>
      </c>
      <c r="Z78" s="32">
        <f t="shared" si="117"/>
        <v>57.906035344055127</v>
      </c>
      <c r="AA78" s="54">
        <f t="shared" si="118"/>
        <v>27.712860672529484</v>
      </c>
      <c r="AB78" s="45">
        <f t="shared" si="119"/>
        <v>27.240442128577747</v>
      </c>
      <c r="AC78" s="144">
        <v>79</v>
      </c>
      <c r="AD78" s="36">
        <f t="shared" si="88"/>
        <v>768</v>
      </c>
      <c r="AE78" s="32">
        <f t="shared" si="89"/>
        <v>21.4</v>
      </c>
      <c r="AF78" s="33">
        <f t="shared" si="120"/>
        <v>0.84</v>
      </c>
      <c r="AG78" s="35">
        <f t="shared" si="121"/>
        <v>574.12478849630213</v>
      </c>
      <c r="AH78" s="53">
        <f t="shared" si="122"/>
        <v>10.429416640781593</v>
      </c>
      <c r="AI78" s="32">
        <f t="shared" si="123"/>
        <v>55.048600345615931</v>
      </c>
      <c r="AJ78" s="54">
        <f t="shared" si="124"/>
        <v>30.209781899685439</v>
      </c>
      <c r="AK78" s="45">
        <f t="shared" si="125"/>
        <v>29.7368078878403</v>
      </c>
      <c r="AL78" s="144">
        <v>79</v>
      </c>
      <c r="AM78" s="36" t="str">
        <f t="shared" si="90"/>
        <v/>
      </c>
      <c r="AN78" s="32" t="str">
        <f t="shared" si="91"/>
        <v/>
      </c>
      <c r="AO78" s="33" t="str">
        <f t="shared" si="126"/>
        <v/>
      </c>
      <c r="AP78" s="35" t="str">
        <f t="shared" si="127"/>
        <v/>
      </c>
      <c r="AQ78" s="53" t="str">
        <f t="shared" si="128"/>
        <v/>
      </c>
      <c r="AR78" s="32" t="str">
        <f t="shared" si="129"/>
        <v/>
      </c>
      <c r="AS78" s="54" t="str">
        <f t="shared" si="130"/>
        <v/>
      </c>
      <c r="AT78" s="45" t="str">
        <f t="shared" si="131"/>
        <v/>
      </c>
      <c r="AU78" s="144">
        <v>79</v>
      </c>
      <c r="AV78" s="36" t="str">
        <f t="shared" si="92"/>
        <v/>
      </c>
      <c r="AW78" s="32" t="str">
        <f t="shared" si="93"/>
        <v/>
      </c>
      <c r="AX78" s="33" t="str">
        <f t="shared" si="132"/>
        <v/>
      </c>
      <c r="AY78" s="35" t="str">
        <f t="shared" si="133"/>
        <v/>
      </c>
      <c r="AZ78" s="53" t="str">
        <f t="shared" si="134"/>
        <v/>
      </c>
      <c r="BA78" s="32" t="str">
        <f t="shared" si="135"/>
        <v/>
      </c>
      <c r="BB78" s="54" t="str">
        <f t="shared" si="136"/>
        <v/>
      </c>
      <c r="BC78" s="45" t="str">
        <f t="shared" si="137"/>
        <v/>
      </c>
      <c r="BD78" s="144">
        <v>79</v>
      </c>
      <c r="BE78" s="36" t="str">
        <f t="shared" si="94"/>
        <v/>
      </c>
      <c r="BF78" s="32" t="str">
        <f t="shared" si="95"/>
        <v/>
      </c>
      <c r="BG78" s="33" t="str">
        <f t="shared" si="138"/>
        <v/>
      </c>
      <c r="BH78" s="35" t="str">
        <f t="shared" si="139"/>
        <v/>
      </c>
      <c r="BI78" s="53" t="str">
        <f t="shared" si="140"/>
        <v/>
      </c>
      <c r="BJ78" s="32" t="str">
        <f t="shared" si="141"/>
        <v/>
      </c>
      <c r="BK78" s="54" t="str">
        <f t="shared" si="142"/>
        <v/>
      </c>
      <c r="BL78" s="45" t="str">
        <f t="shared" si="143"/>
        <v/>
      </c>
      <c r="BM78" s="144">
        <v>79</v>
      </c>
      <c r="BN78" s="36" t="str">
        <f t="shared" si="96"/>
        <v/>
      </c>
      <c r="BO78" s="32" t="str">
        <f t="shared" si="97"/>
        <v/>
      </c>
      <c r="BP78" s="33" t="str">
        <f t="shared" si="144"/>
        <v/>
      </c>
      <c r="BQ78" s="35" t="str">
        <f t="shared" si="145"/>
        <v/>
      </c>
      <c r="BR78" s="53" t="str">
        <f t="shared" si="146"/>
        <v/>
      </c>
      <c r="BS78" s="32" t="str">
        <f t="shared" si="147"/>
        <v/>
      </c>
      <c r="BT78" s="54" t="str">
        <f t="shared" si="148"/>
        <v/>
      </c>
      <c r="BU78" s="45" t="str">
        <f t="shared" si="149"/>
        <v/>
      </c>
      <c r="BV78" s="4">
        <v>79</v>
      </c>
      <c r="BX78" s="77">
        <v>79</v>
      </c>
      <c r="BY78" s="104">
        <f t="shared" si="98"/>
        <v>768</v>
      </c>
      <c r="BZ78" s="254">
        <f t="shared" si="150"/>
        <v>20.857251863386733</v>
      </c>
      <c r="CA78" s="104">
        <f t="shared" si="151"/>
        <v>29.770875876692003</v>
      </c>
      <c r="CB78" s="105">
        <f t="shared" si="99"/>
        <v>574.12478849630213</v>
      </c>
      <c r="CC78" s="106">
        <f t="shared" si="152"/>
        <v>0.84</v>
      </c>
      <c r="CD78" s="87">
        <f t="shared" si="153"/>
        <v>10.405734915374854</v>
      </c>
      <c r="CE78" s="23">
        <f t="shared" si="81"/>
        <v>55.17388182241811</v>
      </c>
      <c r="CF78" s="24">
        <f t="shared" si="82"/>
        <v>30.244138587787262</v>
      </c>
      <c r="CG78" s="88">
        <f t="shared" si="154"/>
        <v>29.770875876692003</v>
      </c>
      <c r="CH78" s="22"/>
      <c r="CI78" s="77">
        <v>79</v>
      </c>
      <c r="CJ78" s="104">
        <f t="shared" si="155"/>
        <v>768</v>
      </c>
      <c r="CK78" s="104">
        <f t="shared" si="156"/>
        <v>20.857251863386733</v>
      </c>
      <c r="CL78" s="104">
        <f t="shared" si="157"/>
        <v>29.770875876692003</v>
      </c>
      <c r="CM78" s="104">
        <f t="shared" si="158"/>
        <v>574.12478849630213</v>
      </c>
      <c r="CN78" s="114">
        <f t="shared" si="159"/>
        <v>0.84</v>
      </c>
      <c r="CO78" s="104">
        <f t="shared" si="160"/>
        <v>1420.6724448433392</v>
      </c>
      <c r="CP78" s="114">
        <f t="shared" si="161"/>
        <v>22.915457758890245</v>
      </c>
    </row>
    <row r="79" spans="1:94" ht="15" customHeight="1" thickBot="1">
      <c r="A79" s="16">
        <v>80</v>
      </c>
      <c r="B79" s="37">
        <f t="shared" si="83"/>
        <v>1600</v>
      </c>
      <c r="C79" s="38">
        <f t="shared" si="100"/>
        <v>21.5</v>
      </c>
      <c r="D79" s="119">
        <f t="shared" si="101"/>
        <v>1191.5605846079668</v>
      </c>
      <c r="E79" s="39">
        <f t="shared" si="102"/>
        <v>0.99</v>
      </c>
      <c r="F79" s="40">
        <f t="shared" si="103"/>
        <v>683.67681948962775</v>
      </c>
      <c r="G79" s="51">
        <f t="shared" si="104"/>
        <v>10.225466000000001</v>
      </c>
      <c r="H79" s="38">
        <f t="shared" si="105"/>
        <v>66.860211504260803</v>
      </c>
      <c r="I79" s="52">
        <f t="shared" si="106"/>
        <v>23.066353371385684</v>
      </c>
      <c r="J79" s="44">
        <f t="shared" si="107"/>
        <v>22.955252001366109</v>
      </c>
      <c r="K79" s="144">
        <v>80</v>
      </c>
      <c r="L79" s="41">
        <f t="shared" si="84"/>
        <v>1200</v>
      </c>
      <c r="M79" s="38">
        <f t="shared" si="85"/>
        <v>21.5</v>
      </c>
      <c r="N79" s="39">
        <f t="shared" si="108"/>
        <v>0.94</v>
      </c>
      <c r="O79" s="40">
        <f t="shared" si="109"/>
        <v>647.64964408845958</v>
      </c>
      <c r="P79" s="51">
        <f t="shared" si="110"/>
        <v>10.710781175046977</v>
      </c>
      <c r="Q79" s="38">
        <f t="shared" si="111"/>
        <v>60.467078311458366</v>
      </c>
      <c r="R79" s="52">
        <f t="shared" si="112"/>
        <v>25.329343204530375</v>
      </c>
      <c r="S79" s="44">
        <f t="shared" si="113"/>
        <v>24.853105390553807</v>
      </c>
      <c r="T79" s="144">
        <v>80</v>
      </c>
      <c r="U79" s="41">
        <f t="shared" si="86"/>
        <v>960</v>
      </c>
      <c r="V79" s="38">
        <f t="shared" si="87"/>
        <v>21.5</v>
      </c>
      <c r="W79" s="39">
        <f t="shared" si="114"/>
        <v>0.89</v>
      </c>
      <c r="X79" s="40">
        <f t="shared" si="115"/>
        <v>615.2293886894056</v>
      </c>
      <c r="Y79" s="51">
        <f t="shared" si="116"/>
        <v>10.586982627325749</v>
      </c>
      <c r="Z79" s="38">
        <f t="shared" si="117"/>
        <v>58.111872886374172</v>
      </c>
      <c r="AA79" s="52">
        <f t="shared" si="118"/>
        <v>27.762072182197212</v>
      </c>
      <c r="AB79" s="44">
        <f t="shared" si="119"/>
        <v>27.288336004697396</v>
      </c>
      <c r="AC79" s="144">
        <v>80</v>
      </c>
      <c r="AD79" s="41">
        <f t="shared" si="88"/>
        <v>768</v>
      </c>
      <c r="AE79" s="38">
        <f t="shared" si="89"/>
        <v>21.5</v>
      </c>
      <c r="AF79" s="39">
        <f t="shared" si="120"/>
        <v>0.84</v>
      </c>
      <c r="AG79" s="40">
        <f t="shared" si="121"/>
        <v>578.99969607317837</v>
      </c>
      <c r="AH79" s="51">
        <f t="shared" si="122"/>
        <v>10.476253840037581</v>
      </c>
      <c r="AI79" s="38">
        <f t="shared" si="123"/>
        <v>55.267818526923108</v>
      </c>
      <c r="AJ79" s="52">
        <f t="shared" si="124"/>
        <v>30.269873830512928</v>
      </c>
      <c r="AK79" s="44">
        <f t="shared" si="125"/>
        <v>29.795586206292008</v>
      </c>
      <c r="AL79" s="144">
        <v>80</v>
      </c>
      <c r="AM79" s="41">
        <f t="shared" si="90"/>
        <v>614.40000000000009</v>
      </c>
      <c r="AN79" s="38">
        <f t="shared" si="91"/>
        <v>21.5</v>
      </c>
      <c r="AO79" s="39">
        <f t="shared" si="126"/>
        <v>0.78</v>
      </c>
      <c r="AP79" s="40">
        <f t="shared" si="127"/>
        <v>539.30163237608031</v>
      </c>
      <c r="AQ79" s="51">
        <f t="shared" si="128"/>
        <v>10.377215001860598</v>
      </c>
      <c r="AR79" s="38">
        <f t="shared" si="129"/>
        <v>51.969784983676774</v>
      </c>
      <c r="AS79" s="52">
        <f t="shared" si="130"/>
        <v>32.817456315308412</v>
      </c>
      <c r="AT79" s="44">
        <f t="shared" si="131"/>
        <v>32.340116441928622</v>
      </c>
      <c r="AU79" s="144">
        <v>80</v>
      </c>
      <c r="AV79" s="41" t="str">
        <f t="shared" si="92"/>
        <v/>
      </c>
      <c r="AW79" s="38" t="str">
        <f t="shared" si="93"/>
        <v/>
      </c>
      <c r="AX79" s="39" t="str">
        <f t="shared" si="132"/>
        <v/>
      </c>
      <c r="AY79" s="40" t="str">
        <f t="shared" si="133"/>
        <v/>
      </c>
      <c r="AZ79" s="51" t="str">
        <f t="shared" si="134"/>
        <v/>
      </c>
      <c r="BA79" s="38" t="str">
        <f t="shared" si="135"/>
        <v/>
      </c>
      <c r="BB79" s="52" t="str">
        <f t="shared" si="136"/>
        <v/>
      </c>
      <c r="BC79" s="44" t="str">
        <f t="shared" si="137"/>
        <v/>
      </c>
      <c r="BD79" s="144">
        <v>80</v>
      </c>
      <c r="BE79" s="41" t="str">
        <f t="shared" si="94"/>
        <v/>
      </c>
      <c r="BF79" s="38" t="str">
        <f t="shared" si="95"/>
        <v/>
      </c>
      <c r="BG79" s="39" t="str">
        <f t="shared" si="138"/>
        <v/>
      </c>
      <c r="BH79" s="40" t="str">
        <f t="shared" si="139"/>
        <v/>
      </c>
      <c r="BI79" s="51" t="str">
        <f t="shared" si="140"/>
        <v/>
      </c>
      <c r="BJ79" s="38" t="str">
        <f t="shared" si="141"/>
        <v/>
      </c>
      <c r="BK79" s="52" t="str">
        <f t="shared" si="142"/>
        <v/>
      </c>
      <c r="BL79" s="44" t="str">
        <f t="shared" si="143"/>
        <v/>
      </c>
      <c r="BM79" s="144">
        <v>80</v>
      </c>
      <c r="BN79" s="41" t="str">
        <f t="shared" si="96"/>
        <v/>
      </c>
      <c r="BO79" s="38" t="str">
        <f t="shared" si="97"/>
        <v/>
      </c>
      <c r="BP79" s="39" t="str">
        <f t="shared" si="144"/>
        <v/>
      </c>
      <c r="BQ79" s="40" t="str">
        <f t="shared" si="145"/>
        <v/>
      </c>
      <c r="BR79" s="51" t="str">
        <f t="shared" si="146"/>
        <v/>
      </c>
      <c r="BS79" s="38" t="str">
        <f t="shared" si="147"/>
        <v/>
      </c>
      <c r="BT79" s="52" t="str">
        <f t="shared" si="148"/>
        <v/>
      </c>
      <c r="BU79" s="44" t="str">
        <f t="shared" si="149"/>
        <v/>
      </c>
      <c r="BV79" s="16">
        <v>80</v>
      </c>
      <c r="BX79" s="78">
        <v>80</v>
      </c>
      <c r="BY79" s="107">
        <f t="shared" si="98"/>
        <v>614.40000000000009</v>
      </c>
      <c r="BZ79" s="255">
        <f t="shared" si="150"/>
        <v>20.940455242693151</v>
      </c>
      <c r="CA79" s="107">
        <f t="shared" si="151"/>
        <v>32.374409816282373</v>
      </c>
      <c r="CB79" s="108">
        <f t="shared" si="99"/>
        <v>539.30163237608031</v>
      </c>
      <c r="CC79" s="109">
        <f t="shared" si="152"/>
        <v>0.78</v>
      </c>
      <c r="CD79" s="89">
        <f t="shared" si="153"/>
        <v>10.355377908822136</v>
      </c>
      <c r="CE79" s="90">
        <f t="shared" si="81"/>
        <v>52.079377220664149</v>
      </c>
      <c r="CF79" s="91">
        <f t="shared" si="82"/>
        <v>32.852040298876084</v>
      </c>
      <c r="CG79" s="92">
        <f t="shared" si="154"/>
        <v>32.374409816282373</v>
      </c>
      <c r="CH79" s="22"/>
      <c r="CI79" s="78">
        <v>80</v>
      </c>
      <c r="CJ79" s="107">
        <f t="shared" si="155"/>
        <v>614.40000000000009</v>
      </c>
      <c r="CK79" s="107">
        <f t="shared" si="156"/>
        <v>20.940455242693151</v>
      </c>
      <c r="CL79" s="107">
        <f t="shared" si="157"/>
        <v>32.374409816282373</v>
      </c>
      <c r="CM79" s="107">
        <f t="shared" si="158"/>
        <v>539.30163237608031</v>
      </c>
      <c r="CN79" s="115">
        <f t="shared" si="159"/>
        <v>0.78</v>
      </c>
      <c r="CO79" s="107">
        <f t="shared" si="160"/>
        <v>1418.4773348472756</v>
      </c>
      <c r="CP79" s="115">
        <f t="shared" si="161"/>
        <v>22.955252001366109</v>
      </c>
    </row>
    <row r="80" spans="1:94" ht="15" customHeight="1">
      <c r="A80" s="4">
        <v>81</v>
      </c>
      <c r="B80" s="30">
        <f t="shared" si="83"/>
        <v>1600</v>
      </c>
      <c r="C80" s="27">
        <f t="shared" si="100"/>
        <v>21.6</v>
      </c>
      <c r="D80" s="118">
        <f t="shared" si="101"/>
        <v>1189.3718056571911</v>
      </c>
      <c r="E80" s="28">
        <f t="shared" si="102"/>
        <v>1</v>
      </c>
      <c r="F80" s="29">
        <f t="shared" si="103"/>
        <v>688.6054635610277</v>
      </c>
      <c r="G80" s="49">
        <f t="shared" si="104"/>
        <v>10.2620664</v>
      </c>
      <c r="H80" s="27">
        <f t="shared" si="105"/>
        <v>67.102027673590939</v>
      </c>
      <c r="I80" s="50">
        <f t="shared" si="106"/>
        <v>23.108028253986916</v>
      </c>
      <c r="J80" s="43">
        <f t="shared" si="107"/>
        <v>22.99474387595156</v>
      </c>
      <c r="K80" s="144">
        <v>81</v>
      </c>
      <c r="L80" s="31">
        <f t="shared" si="84"/>
        <v>1200</v>
      </c>
      <c r="M80" s="27">
        <f t="shared" si="85"/>
        <v>21.6</v>
      </c>
      <c r="N80" s="28">
        <f t="shared" si="108"/>
        <v>0.94</v>
      </c>
      <c r="O80" s="29">
        <f t="shared" si="109"/>
        <v>652.59103310080525</v>
      </c>
      <c r="P80" s="49">
        <f t="shared" si="110"/>
        <v>10.758709199116964</v>
      </c>
      <c r="Q80" s="27">
        <f t="shared" si="111"/>
        <v>60.657000856047631</v>
      </c>
      <c r="R80" s="50">
        <f t="shared" si="112"/>
        <v>25.369090798803846</v>
      </c>
      <c r="S80" s="43">
        <f t="shared" si="113"/>
        <v>24.891508160941303</v>
      </c>
      <c r="T80" s="144">
        <v>81</v>
      </c>
      <c r="U80" s="31">
        <f t="shared" si="86"/>
        <v>960</v>
      </c>
      <c r="V80" s="27">
        <f t="shared" si="87"/>
        <v>21.6</v>
      </c>
      <c r="W80" s="28">
        <f t="shared" si="114"/>
        <v>0.9</v>
      </c>
      <c r="X80" s="29">
        <f t="shared" si="115"/>
        <v>620.15651870989279</v>
      </c>
      <c r="Y80" s="49">
        <f t="shared" si="116"/>
        <v>10.634334844197031</v>
      </c>
      <c r="Z80" s="27">
        <f t="shared" si="117"/>
        <v>58.316437068774569</v>
      </c>
      <c r="AA80" s="50">
        <f t="shared" si="118"/>
        <v>27.810892984289016</v>
      </c>
      <c r="AB80" s="43">
        <f t="shared" si="119"/>
        <v>27.335842456356882</v>
      </c>
      <c r="AC80" s="144">
        <v>81</v>
      </c>
      <c r="AD80" s="31">
        <f t="shared" si="88"/>
        <v>768</v>
      </c>
      <c r="AE80" s="27">
        <f t="shared" si="89"/>
        <v>21.6</v>
      </c>
      <c r="AF80" s="28">
        <f t="shared" si="120"/>
        <v>0.84</v>
      </c>
      <c r="AG80" s="29">
        <f t="shared" si="121"/>
        <v>583.88202052363101</v>
      </c>
      <c r="AH80" s="49">
        <f t="shared" si="122"/>
        <v>10.523091039293572</v>
      </c>
      <c r="AI80" s="27">
        <f t="shared" si="123"/>
        <v>55.485790091846219</v>
      </c>
      <c r="AJ80" s="50">
        <f t="shared" si="124"/>
        <v>30.329505993333449</v>
      </c>
      <c r="AK80" s="43">
        <f t="shared" si="125"/>
        <v>29.85390862016731</v>
      </c>
      <c r="AL80" s="144">
        <v>81</v>
      </c>
      <c r="AM80" s="31">
        <f t="shared" si="90"/>
        <v>614.40000000000009</v>
      </c>
      <c r="AN80" s="27">
        <f t="shared" si="91"/>
        <v>21.6</v>
      </c>
      <c r="AO80" s="28">
        <f t="shared" si="126"/>
        <v>0.79</v>
      </c>
      <c r="AP80" s="29">
        <f t="shared" si="127"/>
        <v>544.09982911523355</v>
      </c>
      <c r="AQ80" s="49">
        <f t="shared" si="128"/>
        <v>10.423591555357627</v>
      </c>
      <c r="AR80" s="27">
        <f t="shared" si="129"/>
        <v>52.198882335865456</v>
      </c>
      <c r="AS80" s="50">
        <f t="shared" si="130"/>
        <v>32.889711037628452</v>
      </c>
      <c r="AT80" s="43">
        <f t="shared" si="131"/>
        <v>32.411040720431139</v>
      </c>
      <c r="AU80" s="144">
        <v>81</v>
      </c>
      <c r="AV80" s="31" t="str">
        <f t="shared" si="92"/>
        <v/>
      </c>
      <c r="AW80" s="27" t="str">
        <f t="shared" si="93"/>
        <v/>
      </c>
      <c r="AX80" s="28" t="str">
        <f t="shared" si="132"/>
        <v/>
      </c>
      <c r="AY80" s="29" t="str">
        <f t="shared" si="133"/>
        <v/>
      </c>
      <c r="AZ80" s="49" t="str">
        <f t="shared" si="134"/>
        <v/>
      </c>
      <c r="BA80" s="27" t="str">
        <f t="shared" si="135"/>
        <v/>
      </c>
      <c r="BB80" s="50" t="str">
        <f t="shared" si="136"/>
        <v/>
      </c>
      <c r="BC80" s="43" t="str">
        <f t="shared" si="137"/>
        <v/>
      </c>
      <c r="BD80" s="144">
        <v>81</v>
      </c>
      <c r="BE80" s="31" t="str">
        <f t="shared" si="94"/>
        <v/>
      </c>
      <c r="BF80" s="27" t="str">
        <f t="shared" si="95"/>
        <v/>
      </c>
      <c r="BG80" s="28" t="str">
        <f t="shared" si="138"/>
        <v/>
      </c>
      <c r="BH80" s="29" t="str">
        <f t="shared" si="139"/>
        <v/>
      </c>
      <c r="BI80" s="49" t="str">
        <f t="shared" si="140"/>
        <v/>
      </c>
      <c r="BJ80" s="27" t="str">
        <f t="shared" si="141"/>
        <v/>
      </c>
      <c r="BK80" s="50" t="str">
        <f t="shared" si="142"/>
        <v/>
      </c>
      <c r="BL80" s="43" t="str">
        <f t="shared" si="143"/>
        <v/>
      </c>
      <c r="BM80" s="144">
        <v>81</v>
      </c>
      <c r="BN80" s="31" t="str">
        <f t="shared" si="96"/>
        <v/>
      </c>
      <c r="BO80" s="27" t="str">
        <f t="shared" si="97"/>
        <v/>
      </c>
      <c r="BP80" s="28" t="str">
        <f t="shared" si="144"/>
        <v/>
      </c>
      <c r="BQ80" s="29" t="str">
        <f t="shared" si="145"/>
        <v/>
      </c>
      <c r="BR80" s="49" t="str">
        <f t="shared" si="146"/>
        <v/>
      </c>
      <c r="BS80" s="27" t="str">
        <f t="shared" si="147"/>
        <v/>
      </c>
      <c r="BT80" s="50" t="str">
        <f t="shared" si="148"/>
        <v/>
      </c>
      <c r="BU80" s="43" t="str">
        <f t="shared" si="149"/>
        <v/>
      </c>
      <c r="BV80" s="4">
        <v>81</v>
      </c>
      <c r="BX80" s="79">
        <v>81</v>
      </c>
      <c r="BY80" s="101">
        <f t="shared" si="98"/>
        <v>614.40000000000009</v>
      </c>
      <c r="BZ80" s="256">
        <f t="shared" si="150"/>
        <v>21.032511732194052</v>
      </c>
      <c r="CA80" s="101">
        <f t="shared" si="151"/>
        <v>32.445742959620262</v>
      </c>
      <c r="CB80" s="102">
        <f t="shared" si="99"/>
        <v>544.09982911523355</v>
      </c>
      <c r="CC80" s="103">
        <f t="shared" si="152"/>
        <v>0.79</v>
      </c>
      <c r="CD80" s="93">
        <f t="shared" si="153"/>
        <v>10.401444454628884</v>
      </c>
      <c r="CE80" s="94">
        <f t="shared" si="81"/>
        <v>52.310025928475397</v>
      </c>
      <c r="CF80" s="95">
        <f t="shared" si="82"/>
        <v>32.924707350837465</v>
      </c>
      <c r="CG80" s="96">
        <f t="shared" si="154"/>
        <v>32.445742959620262</v>
      </c>
      <c r="CH80" s="22"/>
      <c r="CI80" s="79">
        <v>81</v>
      </c>
      <c r="CJ80" s="101">
        <f t="shared" si="155"/>
        <v>614.40000000000009</v>
      </c>
      <c r="CK80" s="101">
        <f t="shared" si="156"/>
        <v>21.032511732194052</v>
      </c>
      <c r="CL80" s="101">
        <f t="shared" si="157"/>
        <v>32.445742959620262</v>
      </c>
      <c r="CM80" s="101">
        <f t="shared" si="158"/>
        <v>544.09982911523355</v>
      </c>
      <c r="CN80" s="113">
        <f t="shared" si="159"/>
        <v>0.79</v>
      </c>
      <c r="CO80" s="101">
        <f t="shared" si="160"/>
        <v>1416.2885558964999</v>
      </c>
      <c r="CP80" s="113">
        <f t="shared" si="161"/>
        <v>22.99474387595156</v>
      </c>
    </row>
    <row r="81" spans="1:94" ht="15" customHeight="1">
      <c r="A81" s="5">
        <v>82</v>
      </c>
      <c r="B81" s="34">
        <f t="shared" si="83"/>
        <v>1600</v>
      </c>
      <c r="C81" s="32">
        <f t="shared" si="100"/>
        <v>21.8</v>
      </c>
      <c r="D81" s="120">
        <f t="shared" si="101"/>
        <v>1185.0132048714913</v>
      </c>
      <c r="E81" s="33">
        <f t="shared" si="102"/>
        <v>1</v>
      </c>
      <c r="F81" s="35">
        <f t="shared" si="103"/>
        <v>698.47429166496454</v>
      </c>
      <c r="G81" s="53">
        <f t="shared" si="104"/>
        <v>10.335267200000001</v>
      </c>
      <c r="H81" s="32">
        <f t="shared" si="105"/>
        <v>67.58163849551606</v>
      </c>
      <c r="I81" s="54">
        <f t="shared" si="106"/>
        <v>23.190463372700105</v>
      </c>
      <c r="J81" s="45">
        <f t="shared" si="107"/>
        <v>23.072834280749916</v>
      </c>
      <c r="K81" s="144">
        <v>82</v>
      </c>
      <c r="L81" s="36">
        <f t="shared" si="84"/>
        <v>1200</v>
      </c>
      <c r="M81" s="32">
        <f t="shared" si="85"/>
        <v>21.8</v>
      </c>
      <c r="N81" s="33">
        <f t="shared" si="108"/>
        <v>0.95</v>
      </c>
      <c r="O81" s="35">
        <f t="shared" si="109"/>
        <v>662.48810492482085</v>
      </c>
      <c r="P81" s="53">
        <f t="shared" si="110"/>
        <v>10.854565247256936</v>
      </c>
      <c r="Q81" s="32">
        <f t="shared" si="111"/>
        <v>61.033131206451465</v>
      </c>
      <c r="R81" s="54">
        <f t="shared" si="112"/>
        <v>25.447625329793173</v>
      </c>
      <c r="S81" s="45">
        <f t="shared" si="113"/>
        <v>24.967361116564128</v>
      </c>
      <c r="T81" s="144">
        <v>82</v>
      </c>
      <c r="U81" s="36">
        <f t="shared" si="86"/>
        <v>960</v>
      </c>
      <c r="V81" s="32">
        <f t="shared" si="87"/>
        <v>21.8</v>
      </c>
      <c r="W81" s="33">
        <f t="shared" si="114"/>
        <v>0.9</v>
      </c>
      <c r="X81" s="35">
        <f t="shared" si="115"/>
        <v>630.02833158382589</v>
      </c>
      <c r="Y81" s="53">
        <f t="shared" si="116"/>
        <v>10.729039277939597</v>
      </c>
      <c r="Z81" s="32">
        <f t="shared" si="117"/>
        <v>58.721784426612373</v>
      </c>
      <c r="AA81" s="54">
        <f t="shared" si="118"/>
        <v>27.907379935947706</v>
      </c>
      <c r="AB81" s="45">
        <f t="shared" si="119"/>
        <v>27.429710409696106</v>
      </c>
      <c r="AC81" s="144">
        <v>82</v>
      </c>
      <c r="AD81" s="36">
        <f t="shared" si="88"/>
        <v>768</v>
      </c>
      <c r="AE81" s="32">
        <f t="shared" si="89"/>
        <v>21.8</v>
      </c>
      <c r="AF81" s="33">
        <f t="shared" si="120"/>
        <v>0.85</v>
      </c>
      <c r="AG81" s="35">
        <f t="shared" si="121"/>
        <v>593.66853518070252</v>
      </c>
      <c r="AH81" s="53">
        <f t="shared" si="122"/>
        <v>10.616765437805549</v>
      </c>
      <c r="AI81" s="32">
        <f t="shared" si="123"/>
        <v>55.918023117162498</v>
      </c>
      <c r="AJ81" s="54">
        <f t="shared" si="124"/>
        <v>30.447409897749793</v>
      </c>
      <c r="AK81" s="45">
        <f t="shared" si="125"/>
        <v>29.969204458312767</v>
      </c>
      <c r="AL81" s="144">
        <v>82</v>
      </c>
      <c r="AM81" s="36">
        <f t="shared" si="90"/>
        <v>614.40000000000009</v>
      </c>
      <c r="AN81" s="32">
        <f t="shared" si="91"/>
        <v>21.8</v>
      </c>
      <c r="AO81" s="33">
        <f t="shared" si="126"/>
        <v>0.79</v>
      </c>
      <c r="AP81" s="35">
        <f t="shared" si="127"/>
        <v>553.7233693006051</v>
      </c>
      <c r="AQ81" s="53">
        <f t="shared" si="128"/>
        <v>10.516344662351678</v>
      </c>
      <c r="AR81" s="32">
        <f t="shared" si="129"/>
        <v>52.653596575521597</v>
      </c>
      <c r="AS81" s="54">
        <f t="shared" si="130"/>
        <v>33.032654626711398</v>
      </c>
      <c r="AT81" s="45">
        <f t="shared" si="131"/>
        <v>32.55133657976328</v>
      </c>
      <c r="AU81" s="144">
        <v>82</v>
      </c>
      <c r="AV81" s="36" t="str">
        <f t="shared" si="92"/>
        <v/>
      </c>
      <c r="AW81" s="32" t="str">
        <f t="shared" si="93"/>
        <v/>
      </c>
      <c r="AX81" s="33" t="str">
        <f t="shared" si="132"/>
        <v/>
      </c>
      <c r="AY81" s="35" t="str">
        <f t="shared" si="133"/>
        <v/>
      </c>
      <c r="AZ81" s="53" t="str">
        <f t="shared" si="134"/>
        <v/>
      </c>
      <c r="BA81" s="32" t="str">
        <f t="shared" si="135"/>
        <v/>
      </c>
      <c r="BB81" s="54" t="str">
        <f t="shared" si="136"/>
        <v/>
      </c>
      <c r="BC81" s="45" t="str">
        <f t="shared" si="137"/>
        <v/>
      </c>
      <c r="BD81" s="144">
        <v>82</v>
      </c>
      <c r="BE81" s="36" t="str">
        <f t="shared" si="94"/>
        <v/>
      </c>
      <c r="BF81" s="32" t="str">
        <f t="shared" si="95"/>
        <v/>
      </c>
      <c r="BG81" s="33" t="str">
        <f t="shared" si="138"/>
        <v/>
      </c>
      <c r="BH81" s="35" t="str">
        <f t="shared" si="139"/>
        <v/>
      </c>
      <c r="BI81" s="53" t="str">
        <f t="shared" si="140"/>
        <v/>
      </c>
      <c r="BJ81" s="32" t="str">
        <f t="shared" si="141"/>
        <v/>
      </c>
      <c r="BK81" s="54" t="str">
        <f t="shared" si="142"/>
        <v/>
      </c>
      <c r="BL81" s="45" t="str">
        <f t="shared" si="143"/>
        <v/>
      </c>
      <c r="BM81" s="144">
        <v>82</v>
      </c>
      <c r="BN81" s="36" t="str">
        <f t="shared" si="96"/>
        <v/>
      </c>
      <c r="BO81" s="32" t="str">
        <f t="shared" si="97"/>
        <v/>
      </c>
      <c r="BP81" s="33" t="str">
        <f t="shared" si="144"/>
        <v/>
      </c>
      <c r="BQ81" s="35" t="str">
        <f t="shared" si="145"/>
        <v/>
      </c>
      <c r="BR81" s="53" t="str">
        <f t="shared" si="146"/>
        <v/>
      </c>
      <c r="BS81" s="32" t="str">
        <f t="shared" si="147"/>
        <v/>
      </c>
      <c r="BT81" s="54" t="str">
        <f t="shared" si="148"/>
        <v/>
      </c>
      <c r="BU81" s="45" t="str">
        <f t="shared" si="149"/>
        <v/>
      </c>
      <c r="BV81" s="5">
        <v>82</v>
      </c>
      <c r="BX81" s="80">
        <v>82</v>
      </c>
      <c r="BY81" s="104">
        <f t="shared" si="98"/>
        <v>614.40000000000009</v>
      </c>
      <c r="BZ81" s="254">
        <f t="shared" si="150"/>
        <v>21.216624711195845</v>
      </c>
      <c r="CA81" s="104">
        <f t="shared" si="151"/>
        <v>32.586850429988012</v>
      </c>
      <c r="CB81" s="105">
        <f t="shared" si="99"/>
        <v>553.7233693006051</v>
      </c>
      <c r="CC81" s="106">
        <f t="shared" si="152"/>
        <v>0.79</v>
      </c>
      <c r="CD81" s="87">
        <f t="shared" si="153"/>
        <v>10.493577546242378</v>
      </c>
      <c r="CE81" s="23">
        <f t="shared" si="81"/>
        <v>52.767835074405745</v>
      </c>
      <c r="CF81" s="24">
        <f t="shared" si="82"/>
        <v>33.068469428717385</v>
      </c>
      <c r="CG81" s="88">
        <f t="shared" si="154"/>
        <v>32.586850429988012</v>
      </c>
      <c r="CH81" s="22"/>
      <c r="CI81" s="80">
        <v>82</v>
      </c>
      <c r="CJ81" s="104">
        <f t="shared" si="155"/>
        <v>614.40000000000009</v>
      </c>
      <c r="CK81" s="104">
        <f t="shared" si="156"/>
        <v>21.216624711195845</v>
      </c>
      <c r="CL81" s="104">
        <f t="shared" si="157"/>
        <v>32.586850429988012</v>
      </c>
      <c r="CM81" s="104">
        <f t="shared" si="158"/>
        <v>553.7233693006051</v>
      </c>
      <c r="CN81" s="114">
        <f t="shared" si="159"/>
        <v>0.79</v>
      </c>
      <c r="CO81" s="104">
        <f t="shared" si="160"/>
        <v>1411.9299551108002</v>
      </c>
      <c r="CP81" s="114">
        <f t="shared" si="161"/>
        <v>23.072834280749916</v>
      </c>
    </row>
    <row r="82" spans="1:94" ht="15" customHeight="1">
      <c r="A82" s="5">
        <v>83</v>
      </c>
      <c r="B82" s="34">
        <f t="shared" si="83"/>
        <v>1600</v>
      </c>
      <c r="C82" s="32">
        <f t="shared" si="100"/>
        <v>21.9</v>
      </c>
      <c r="D82" s="120">
        <f t="shared" si="101"/>
        <v>1182.8433638097488</v>
      </c>
      <c r="E82" s="33">
        <f t="shared" si="102"/>
        <v>1</v>
      </c>
      <c r="F82" s="35">
        <f t="shared" si="103"/>
        <v>703.41440390975833</v>
      </c>
      <c r="G82" s="53">
        <f t="shared" si="104"/>
        <v>10.3718676</v>
      </c>
      <c r="H82" s="32">
        <f t="shared" si="105"/>
        <v>67.819454609096468</v>
      </c>
      <c r="I82" s="54">
        <f t="shared" si="106"/>
        <v>23.231230530079682</v>
      </c>
      <c r="J82" s="45">
        <f t="shared" si="107"/>
        <v>23.111439571034122</v>
      </c>
      <c r="K82" s="144">
        <v>83</v>
      </c>
      <c r="L82" s="36">
        <f t="shared" si="84"/>
        <v>1200</v>
      </c>
      <c r="M82" s="32">
        <f t="shared" si="85"/>
        <v>21.9</v>
      </c>
      <c r="N82" s="33">
        <f t="shared" si="108"/>
        <v>0.95</v>
      </c>
      <c r="O82" s="35">
        <f t="shared" si="109"/>
        <v>667.44367650583933</v>
      </c>
      <c r="P82" s="53">
        <f t="shared" si="110"/>
        <v>10.902493271326922</v>
      </c>
      <c r="Q82" s="32">
        <f t="shared" si="111"/>
        <v>61.219361470388328</v>
      </c>
      <c r="R82" s="54">
        <f t="shared" si="112"/>
        <v>25.486419901510722</v>
      </c>
      <c r="S82" s="45">
        <f t="shared" si="113"/>
        <v>25.00481887264424</v>
      </c>
      <c r="T82" s="144">
        <v>83</v>
      </c>
      <c r="U82" s="36">
        <f t="shared" si="86"/>
        <v>960</v>
      </c>
      <c r="V82" s="32">
        <f t="shared" si="87"/>
        <v>21.9</v>
      </c>
      <c r="W82" s="33">
        <f t="shared" si="114"/>
        <v>0.9</v>
      </c>
      <c r="X82" s="35">
        <f t="shared" si="115"/>
        <v>634.97286592515468</v>
      </c>
      <c r="Y82" s="53">
        <f t="shared" si="116"/>
        <v>10.776391494810879</v>
      </c>
      <c r="Z82" s="32">
        <f t="shared" si="117"/>
        <v>58.922587048819743</v>
      </c>
      <c r="AA82" s="54">
        <f t="shared" si="118"/>
        <v>27.955054683935899</v>
      </c>
      <c r="AB82" s="45">
        <f t="shared" si="119"/>
        <v>27.476080437544617</v>
      </c>
      <c r="AC82" s="144">
        <v>83</v>
      </c>
      <c r="AD82" s="36">
        <f t="shared" si="88"/>
        <v>768</v>
      </c>
      <c r="AE82" s="32">
        <f t="shared" si="89"/>
        <v>21.9</v>
      </c>
      <c r="AF82" s="33">
        <f t="shared" si="120"/>
        <v>0.85</v>
      </c>
      <c r="AG82" s="35">
        <f t="shared" si="121"/>
        <v>598.57253704119671</v>
      </c>
      <c r="AH82" s="53">
        <f t="shared" si="122"/>
        <v>10.663602637061537</v>
      </c>
      <c r="AI82" s="32">
        <f t="shared" si="123"/>
        <v>56.132299506439544</v>
      </c>
      <c r="AJ82" s="54">
        <f t="shared" si="124"/>
        <v>30.505690953978519</v>
      </c>
      <c r="AK82" s="45">
        <f t="shared" si="125"/>
        <v>30.026187118944968</v>
      </c>
      <c r="AL82" s="144">
        <v>83</v>
      </c>
      <c r="AM82" s="36">
        <f t="shared" si="90"/>
        <v>614.40000000000009</v>
      </c>
      <c r="AN82" s="32">
        <f t="shared" si="91"/>
        <v>21.9</v>
      </c>
      <c r="AO82" s="33">
        <f t="shared" si="126"/>
        <v>0.79</v>
      </c>
      <c r="AP82" s="35">
        <f t="shared" si="127"/>
        <v>558.54848697067337</v>
      </c>
      <c r="AQ82" s="53">
        <f t="shared" si="128"/>
        <v>10.562721215848704</v>
      </c>
      <c r="AR82" s="32">
        <f t="shared" si="129"/>
        <v>52.879222650750854</v>
      </c>
      <c r="AS82" s="54">
        <f t="shared" si="130"/>
        <v>33.103353130849413</v>
      </c>
      <c r="AT82" s="45">
        <f t="shared" si="131"/>
        <v>32.620717716985155</v>
      </c>
      <c r="AU82" s="144">
        <v>83</v>
      </c>
      <c r="AV82" s="36" t="str">
        <f t="shared" si="92"/>
        <v/>
      </c>
      <c r="AW82" s="32" t="str">
        <f t="shared" si="93"/>
        <v/>
      </c>
      <c r="AX82" s="33" t="str">
        <f t="shared" si="132"/>
        <v/>
      </c>
      <c r="AY82" s="35" t="str">
        <f t="shared" si="133"/>
        <v/>
      </c>
      <c r="AZ82" s="53" t="str">
        <f t="shared" si="134"/>
        <v/>
      </c>
      <c r="BA82" s="32" t="str">
        <f t="shared" si="135"/>
        <v/>
      </c>
      <c r="BB82" s="54" t="str">
        <f t="shared" si="136"/>
        <v/>
      </c>
      <c r="BC82" s="45" t="str">
        <f t="shared" si="137"/>
        <v/>
      </c>
      <c r="BD82" s="144">
        <v>83</v>
      </c>
      <c r="BE82" s="36" t="str">
        <f t="shared" si="94"/>
        <v/>
      </c>
      <c r="BF82" s="32" t="str">
        <f t="shared" si="95"/>
        <v/>
      </c>
      <c r="BG82" s="33" t="str">
        <f t="shared" si="138"/>
        <v/>
      </c>
      <c r="BH82" s="35" t="str">
        <f t="shared" si="139"/>
        <v/>
      </c>
      <c r="BI82" s="53" t="str">
        <f t="shared" si="140"/>
        <v/>
      </c>
      <c r="BJ82" s="32" t="str">
        <f t="shared" si="141"/>
        <v/>
      </c>
      <c r="BK82" s="54" t="str">
        <f t="shared" si="142"/>
        <v/>
      </c>
      <c r="BL82" s="45" t="str">
        <f t="shared" si="143"/>
        <v/>
      </c>
      <c r="BM82" s="144">
        <v>83</v>
      </c>
      <c r="BN82" s="36" t="str">
        <f t="shared" si="96"/>
        <v/>
      </c>
      <c r="BO82" s="32" t="str">
        <f t="shared" si="97"/>
        <v/>
      </c>
      <c r="BP82" s="33" t="str">
        <f t="shared" si="144"/>
        <v/>
      </c>
      <c r="BQ82" s="35" t="str">
        <f t="shared" si="145"/>
        <v/>
      </c>
      <c r="BR82" s="53" t="str">
        <f t="shared" si="146"/>
        <v/>
      </c>
      <c r="BS82" s="32" t="str">
        <f t="shared" si="147"/>
        <v/>
      </c>
      <c r="BT82" s="54" t="str">
        <f t="shared" si="148"/>
        <v/>
      </c>
      <c r="BU82" s="45" t="str">
        <f t="shared" si="149"/>
        <v/>
      </c>
      <c r="BV82" s="5">
        <v>83</v>
      </c>
      <c r="BX82" s="80">
        <v>83</v>
      </c>
      <c r="BY82" s="104">
        <f t="shared" si="98"/>
        <v>614.40000000000009</v>
      </c>
      <c r="BZ82" s="254">
        <f t="shared" si="150"/>
        <v>21.308681200696743</v>
      </c>
      <c r="CA82" s="104">
        <f t="shared" si="151"/>
        <v>32.656634331768444</v>
      </c>
      <c r="CB82" s="105">
        <f t="shared" si="99"/>
        <v>558.54848697067337</v>
      </c>
      <c r="CC82" s="106">
        <f t="shared" si="152"/>
        <v>0.79</v>
      </c>
      <c r="CD82" s="87">
        <f t="shared" si="153"/>
        <v>10.539644092049123</v>
      </c>
      <c r="CE82" s="23">
        <f t="shared" si="81"/>
        <v>52.995004583886292</v>
      </c>
      <c r="CF82" s="24">
        <f t="shared" si="82"/>
        <v>33.139574110524919</v>
      </c>
      <c r="CG82" s="88">
        <f t="shared" si="154"/>
        <v>32.656634331768444</v>
      </c>
      <c r="CH82" s="22"/>
      <c r="CI82" s="80">
        <v>83</v>
      </c>
      <c r="CJ82" s="104">
        <f t="shared" si="155"/>
        <v>614.40000000000009</v>
      </c>
      <c r="CK82" s="104">
        <f t="shared" si="156"/>
        <v>21.308681200696743</v>
      </c>
      <c r="CL82" s="104">
        <f t="shared" si="157"/>
        <v>32.656634331768444</v>
      </c>
      <c r="CM82" s="104">
        <f t="shared" si="158"/>
        <v>558.54848697067337</v>
      </c>
      <c r="CN82" s="114">
        <f t="shared" si="159"/>
        <v>0.79</v>
      </c>
      <c r="CO82" s="104">
        <f t="shared" si="160"/>
        <v>1409.7601140490576</v>
      </c>
      <c r="CP82" s="114">
        <f t="shared" si="161"/>
        <v>23.111439571034122</v>
      </c>
    </row>
    <row r="83" spans="1:94" ht="15" customHeight="1">
      <c r="A83" s="5">
        <v>84</v>
      </c>
      <c r="B83" s="34">
        <f t="shared" si="83"/>
        <v>1600</v>
      </c>
      <c r="C83" s="32">
        <f t="shared" si="100"/>
        <v>22.1</v>
      </c>
      <c r="D83" s="120">
        <f t="shared" si="101"/>
        <v>1178.5225488245173</v>
      </c>
      <c r="E83" s="33">
        <f t="shared" si="102"/>
        <v>1</v>
      </c>
      <c r="F83" s="35">
        <f t="shared" si="103"/>
        <v>713.30585156667428</v>
      </c>
      <c r="G83" s="53">
        <f t="shared" si="104"/>
        <v>10.4450684</v>
      </c>
      <c r="H83" s="32">
        <f t="shared" si="105"/>
        <v>68.291161364407557</v>
      </c>
      <c r="I83" s="54">
        <f t="shared" si="106"/>
        <v>23.311880984416213</v>
      </c>
      <c r="J83" s="45">
        <f t="shared" si="107"/>
        <v>23.187786876289156</v>
      </c>
      <c r="K83" s="144">
        <v>84</v>
      </c>
      <c r="L83" s="36">
        <f t="shared" si="84"/>
        <v>1200</v>
      </c>
      <c r="M83" s="32">
        <f t="shared" si="85"/>
        <v>22.1</v>
      </c>
      <c r="N83" s="33">
        <f t="shared" si="108"/>
        <v>0.95</v>
      </c>
      <c r="O83" s="35">
        <f t="shared" si="109"/>
        <v>677.36862175958368</v>
      </c>
      <c r="P83" s="53">
        <f t="shared" si="110"/>
        <v>10.998349319466895</v>
      </c>
      <c r="Q83" s="32">
        <f t="shared" si="111"/>
        <v>61.58820765591183</v>
      </c>
      <c r="R83" s="54">
        <f t="shared" si="112"/>
        <v>25.563082344934436</v>
      </c>
      <c r="S83" s="45">
        <f t="shared" si="113"/>
        <v>25.078815471853268</v>
      </c>
      <c r="T83" s="144">
        <v>84</v>
      </c>
      <c r="U83" s="36">
        <f t="shared" si="86"/>
        <v>960</v>
      </c>
      <c r="V83" s="32">
        <f t="shared" si="87"/>
        <v>22.1</v>
      </c>
      <c r="W83" s="33">
        <f t="shared" si="114"/>
        <v>0.91</v>
      </c>
      <c r="X83" s="35">
        <f t="shared" si="115"/>
        <v>644.87882982229553</v>
      </c>
      <c r="Y83" s="53">
        <f t="shared" si="116"/>
        <v>10.871095928553446</v>
      </c>
      <c r="Z83" s="32">
        <f t="shared" si="117"/>
        <v>59.320498509123709</v>
      </c>
      <c r="AA83" s="54">
        <f t="shared" si="118"/>
        <v>28.049287816868674</v>
      </c>
      <c r="AB83" s="45">
        <f t="shared" si="119"/>
        <v>27.567713510996679</v>
      </c>
      <c r="AC83" s="144">
        <v>84</v>
      </c>
      <c r="AD83" s="36">
        <f t="shared" si="88"/>
        <v>768</v>
      </c>
      <c r="AE83" s="32">
        <f t="shared" si="89"/>
        <v>22.1</v>
      </c>
      <c r="AF83" s="33">
        <f t="shared" si="120"/>
        <v>0.86</v>
      </c>
      <c r="AG83" s="35">
        <f t="shared" si="121"/>
        <v>608.40157094970505</v>
      </c>
      <c r="AH83" s="53">
        <f t="shared" si="122"/>
        <v>10.757277035573516</v>
      </c>
      <c r="AI83" s="32">
        <f t="shared" si="123"/>
        <v>56.557209499928859</v>
      </c>
      <c r="AJ83" s="54">
        <f t="shared" si="124"/>
        <v>30.620934184866318</v>
      </c>
      <c r="AK83" s="45">
        <f t="shared" si="125"/>
        <v>30.138844641201537</v>
      </c>
      <c r="AL83" s="144">
        <v>84</v>
      </c>
      <c r="AM83" s="36">
        <f t="shared" si="90"/>
        <v>614.40000000000009</v>
      </c>
      <c r="AN83" s="32">
        <f t="shared" si="91"/>
        <v>22.1</v>
      </c>
      <c r="AO83" s="33">
        <f t="shared" si="126"/>
        <v>0.8</v>
      </c>
      <c r="AP83" s="35">
        <f t="shared" si="127"/>
        <v>568.22486535613245</v>
      </c>
      <c r="AQ83" s="53">
        <f t="shared" si="128"/>
        <v>10.655474322842757</v>
      </c>
      <c r="AR83" s="32">
        <f t="shared" si="129"/>
        <v>53.327036238827581</v>
      </c>
      <c r="AS83" s="54">
        <f t="shared" si="130"/>
        <v>33.243227337046527</v>
      </c>
      <c r="AT83" s="45">
        <f t="shared" si="131"/>
        <v>32.757969985455851</v>
      </c>
      <c r="AU83" s="144">
        <v>84</v>
      </c>
      <c r="AV83" s="36" t="str">
        <f t="shared" si="92"/>
        <v/>
      </c>
      <c r="AW83" s="32" t="str">
        <f t="shared" si="93"/>
        <v/>
      </c>
      <c r="AX83" s="33" t="str">
        <f t="shared" si="132"/>
        <v/>
      </c>
      <c r="AY83" s="35" t="str">
        <f t="shared" si="133"/>
        <v/>
      </c>
      <c r="AZ83" s="53" t="str">
        <f t="shared" si="134"/>
        <v/>
      </c>
      <c r="BA83" s="32" t="str">
        <f t="shared" si="135"/>
        <v/>
      </c>
      <c r="BB83" s="54" t="str">
        <f t="shared" si="136"/>
        <v/>
      </c>
      <c r="BC83" s="45" t="str">
        <f t="shared" si="137"/>
        <v/>
      </c>
      <c r="BD83" s="144">
        <v>84</v>
      </c>
      <c r="BE83" s="36" t="str">
        <f t="shared" si="94"/>
        <v/>
      </c>
      <c r="BF83" s="32" t="str">
        <f t="shared" si="95"/>
        <v/>
      </c>
      <c r="BG83" s="33" t="str">
        <f t="shared" si="138"/>
        <v/>
      </c>
      <c r="BH83" s="35" t="str">
        <f t="shared" si="139"/>
        <v/>
      </c>
      <c r="BI83" s="53" t="str">
        <f t="shared" si="140"/>
        <v/>
      </c>
      <c r="BJ83" s="32" t="str">
        <f t="shared" si="141"/>
        <v/>
      </c>
      <c r="BK83" s="54" t="str">
        <f t="shared" si="142"/>
        <v/>
      </c>
      <c r="BL83" s="45" t="str">
        <f t="shared" si="143"/>
        <v/>
      </c>
      <c r="BM83" s="144">
        <v>84</v>
      </c>
      <c r="BN83" s="36" t="str">
        <f t="shared" si="96"/>
        <v/>
      </c>
      <c r="BO83" s="32" t="str">
        <f t="shared" si="97"/>
        <v/>
      </c>
      <c r="BP83" s="33" t="str">
        <f t="shared" si="144"/>
        <v/>
      </c>
      <c r="BQ83" s="35" t="str">
        <f t="shared" si="145"/>
        <v/>
      </c>
      <c r="BR83" s="53" t="str">
        <f t="shared" si="146"/>
        <v/>
      </c>
      <c r="BS83" s="32" t="str">
        <f t="shared" si="147"/>
        <v/>
      </c>
      <c r="BT83" s="54" t="str">
        <f t="shared" si="148"/>
        <v/>
      </c>
      <c r="BU83" s="45" t="str">
        <f t="shared" si="149"/>
        <v/>
      </c>
      <c r="BV83" s="5">
        <v>84</v>
      </c>
      <c r="BX83" s="80">
        <v>84</v>
      </c>
      <c r="BY83" s="104">
        <f t="shared" si="98"/>
        <v>614.40000000000009</v>
      </c>
      <c r="BZ83" s="254">
        <f t="shared" si="150"/>
        <v>21.492794179698542</v>
      </c>
      <c r="CA83" s="104">
        <f t="shared" si="151"/>
        <v>32.794686093880138</v>
      </c>
      <c r="CB83" s="105">
        <f t="shared" si="99"/>
        <v>568.22486535613245</v>
      </c>
      <c r="CC83" s="106">
        <f t="shared" si="152"/>
        <v>0.8</v>
      </c>
      <c r="CD83" s="87">
        <f t="shared" si="153"/>
        <v>10.631777183662617</v>
      </c>
      <c r="CE83" s="23">
        <f t="shared" si="81"/>
        <v>53.445896724519258</v>
      </c>
      <c r="CF83" s="24">
        <f t="shared" si="82"/>
        <v>33.28025458543906</v>
      </c>
      <c r="CG83" s="88">
        <f t="shared" si="154"/>
        <v>32.794686093880138</v>
      </c>
      <c r="CH83" s="22"/>
      <c r="CI83" s="80">
        <v>84</v>
      </c>
      <c r="CJ83" s="104">
        <f t="shared" si="155"/>
        <v>614.40000000000009</v>
      </c>
      <c r="CK83" s="104">
        <f t="shared" si="156"/>
        <v>21.492794179698542</v>
      </c>
      <c r="CL83" s="104">
        <f t="shared" si="157"/>
        <v>32.794686093880138</v>
      </c>
      <c r="CM83" s="104">
        <f t="shared" si="158"/>
        <v>568.22486535613245</v>
      </c>
      <c r="CN83" s="114">
        <f t="shared" si="159"/>
        <v>0.8</v>
      </c>
      <c r="CO83" s="104">
        <f t="shared" si="160"/>
        <v>1405.4392990638262</v>
      </c>
      <c r="CP83" s="114">
        <f t="shared" si="161"/>
        <v>23.187786876289156</v>
      </c>
    </row>
    <row r="84" spans="1:94" ht="15" customHeight="1">
      <c r="A84" s="5">
        <v>85</v>
      </c>
      <c r="B84" s="34">
        <f t="shared" si="83"/>
        <v>1600</v>
      </c>
      <c r="C84" s="32">
        <f t="shared" si="100"/>
        <v>22.2</v>
      </c>
      <c r="D84" s="120">
        <f t="shared" si="101"/>
        <v>1176.3715529828705</v>
      </c>
      <c r="E84" s="33">
        <f t="shared" si="102"/>
        <v>1.01</v>
      </c>
      <c r="F84" s="35">
        <f t="shared" si="103"/>
        <v>718.25712010289556</v>
      </c>
      <c r="G84" s="53">
        <f t="shared" si="104"/>
        <v>10.4816688</v>
      </c>
      <c r="H84" s="32">
        <f t="shared" si="105"/>
        <v>68.525073040172344</v>
      </c>
      <c r="I84" s="54">
        <f t="shared" si="106"/>
        <v>23.351770917937468</v>
      </c>
      <c r="J84" s="45">
        <f t="shared" si="107"/>
        <v>23.225535373258701</v>
      </c>
      <c r="K84" s="144">
        <v>85</v>
      </c>
      <c r="L84" s="36">
        <f t="shared" si="84"/>
        <v>1200</v>
      </c>
      <c r="M84" s="32">
        <f t="shared" si="85"/>
        <v>22.2</v>
      </c>
      <c r="N84" s="33">
        <f t="shared" si="108"/>
        <v>0.95</v>
      </c>
      <c r="O84" s="35">
        <f t="shared" si="109"/>
        <v>682.33789115689285</v>
      </c>
      <c r="P84" s="53">
        <f t="shared" si="110"/>
        <v>11.046277343536879</v>
      </c>
      <c r="Q84" s="32">
        <f t="shared" si="111"/>
        <v>61.770845501731429</v>
      </c>
      <c r="R84" s="54">
        <f t="shared" si="112"/>
        <v>25.600957534913061</v>
      </c>
      <c r="S84" s="45">
        <f t="shared" si="113"/>
        <v>25.115361571759209</v>
      </c>
      <c r="T84" s="144">
        <v>85</v>
      </c>
      <c r="U84" s="36">
        <f t="shared" si="86"/>
        <v>960</v>
      </c>
      <c r="V84" s="32">
        <f t="shared" si="87"/>
        <v>22.2</v>
      </c>
      <c r="W84" s="33">
        <f t="shared" si="114"/>
        <v>0.91</v>
      </c>
      <c r="X84" s="35">
        <f t="shared" si="115"/>
        <v>649.84011930034262</v>
      </c>
      <c r="Y84" s="53">
        <f t="shared" si="116"/>
        <v>10.918448145424728</v>
      </c>
      <c r="Z84" s="32">
        <f t="shared" si="117"/>
        <v>59.51762655690699</v>
      </c>
      <c r="AA84" s="54">
        <f t="shared" si="118"/>
        <v>28.09585448013819</v>
      </c>
      <c r="AB84" s="45">
        <f t="shared" si="119"/>
        <v>27.612984765362405</v>
      </c>
      <c r="AC84" s="144">
        <v>85</v>
      </c>
      <c r="AD84" s="36">
        <f t="shared" si="88"/>
        <v>768</v>
      </c>
      <c r="AE84" s="32">
        <f t="shared" si="89"/>
        <v>22.2</v>
      </c>
      <c r="AF84" s="33">
        <f t="shared" si="120"/>
        <v>0.86</v>
      </c>
      <c r="AG84" s="35">
        <f t="shared" si="121"/>
        <v>613.32642413645124</v>
      </c>
      <c r="AH84" s="53">
        <f t="shared" si="122"/>
        <v>10.804114234829504</v>
      </c>
      <c r="AI84" s="32">
        <f t="shared" si="123"/>
        <v>56.767858133085532</v>
      </c>
      <c r="AJ84" s="54">
        <f t="shared" si="124"/>
        <v>30.677905374871749</v>
      </c>
      <c r="AK84" s="45">
        <f t="shared" si="125"/>
        <v>30.194528442416313</v>
      </c>
      <c r="AL84" s="144">
        <v>85</v>
      </c>
      <c r="AM84" s="36">
        <f t="shared" si="90"/>
        <v>614.40000000000009</v>
      </c>
      <c r="AN84" s="32">
        <f t="shared" si="91"/>
        <v>22.2</v>
      </c>
      <c r="AO84" s="33">
        <f t="shared" si="126"/>
        <v>0.8</v>
      </c>
      <c r="AP84" s="35">
        <f t="shared" si="127"/>
        <v>573.07591007756446</v>
      </c>
      <c r="AQ84" s="53">
        <f t="shared" si="128"/>
        <v>10.701850876339783</v>
      </c>
      <c r="AR84" s="32">
        <f t="shared" si="129"/>
        <v>53.549233370888295</v>
      </c>
      <c r="AS84" s="54">
        <f t="shared" si="130"/>
        <v>33.31241242514745</v>
      </c>
      <c r="AT84" s="45">
        <f t="shared" si="131"/>
        <v>32.825850423875593</v>
      </c>
      <c r="AU84" s="144">
        <v>85</v>
      </c>
      <c r="AV84" s="36" t="str">
        <f t="shared" si="92"/>
        <v/>
      </c>
      <c r="AW84" s="32" t="str">
        <f t="shared" si="93"/>
        <v/>
      </c>
      <c r="AX84" s="33" t="str">
        <f t="shared" si="132"/>
        <v/>
      </c>
      <c r="AY84" s="35" t="str">
        <f t="shared" si="133"/>
        <v/>
      </c>
      <c r="AZ84" s="53" t="str">
        <f t="shared" si="134"/>
        <v/>
      </c>
      <c r="BA84" s="32" t="str">
        <f t="shared" si="135"/>
        <v/>
      </c>
      <c r="BB84" s="54" t="str">
        <f t="shared" si="136"/>
        <v/>
      </c>
      <c r="BC84" s="45" t="str">
        <f t="shared" si="137"/>
        <v/>
      </c>
      <c r="BD84" s="144">
        <v>85</v>
      </c>
      <c r="BE84" s="36" t="str">
        <f t="shared" si="94"/>
        <v/>
      </c>
      <c r="BF84" s="32" t="str">
        <f t="shared" si="95"/>
        <v/>
      </c>
      <c r="BG84" s="33" t="str">
        <f t="shared" si="138"/>
        <v/>
      </c>
      <c r="BH84" s="35" t="str">
        <f t="shared" si="139"/>
        <v/>
      </c>
      <c r="BI84" s="53" t="str">
        <f t="shared" si="140"/>
        <v/>
      </c>
      <c r="BJ84" s="32" t="str">
        <f t="shared" si="141"/>
        <v/>
      </c>
      <c r="BK84" s="54" t="str">
        <f t="shared" si="142"/>
        <v/>
      </c>
      <c r="BL84" s="45" t="str">
        <f t="shared" si="143"/>
        <v/>
      </c>
      <c r="BM84" s="144">
        <v>85</v>
      </c>
      <c r="BN84" s="36" t="str">
        <f t="shared" si="96"/>
        <v/>
      </c>
      <c r="BO84" s="32" t="str">
        <f t="shared" si="97"/>
        <v/>
      </c>
      <c r="BP84" s="33" t="str">
        <f t="shared" si="144"/>
        <v/>
      </c>
      <c r="BQ84" s="35" t="str">
        <f t="shared" si="145"/>
        <v/>
      </c>
      <c r="BR84" s="53" t="str">
        <f t="shared" si="146"/>
        <v/>
      </c>
      <c r="BS84" s="32" t="str">
        <f t="shared" si="147"/>
        <v/>
      </c>
      <c r="BT84" s="54" t="str">
        <f t="shared" si="148"/>
        <v/>
      </c>
      <c r="BU84" s="45" t="str">
        <f t="shared" si="149"/>
        <v/>
      </c>
      <c r="BV84" s="5">
        <v>85</v>
      </c>
      <c r="BX84" s="80">
        <v>85</v>
      </c>
      <c r="BY84" s="104">
        <f t="shared" si="98"/>
        <v>614.40000000000009</v>
      </c>
      <c r="BZ84" s="254">
        <f t="shared" si="150"/>
        <v>21.58485066919944</v>
      </c>
      <c r="CA84" s="104">
        <f t="shared" si="151"/>
        <v>32.862963280159128</v>
      </c>
      <c r="CB84" s="105">
        <f t="shared" si="99"/>
        <v>573.07591007756446</v>
      </c>
      <c r="CC84" s="106">
        <f t="shared" si="152"/>
        <v>0.8</v>
      </c>
      <c r="CD84" s="87">
        <f t="shared" si="153"/>
        <v>10.677843729469362</v>
      </c>
      <c r="CE84" s="23">
        <f t="shared" si="81"/>
        <v>53.669628868603375</v>
      </c>
      <c r="CF84" s="24">
        <f t="shared" si="82"/>
        <v>33.349839783523421</v>
      </c>
      <c r="CG84" s="88">
        <f t="shared" si="154"/>
        <v>32.862963280159128</v>
      </c>
      <c r="CH84" s="22"/>
      <c r="CI84" s="80">
        <v>85</v>
      </c>
      <c r="CJ84" s="104">
        <f t="shared" si="155"/>
        <v>614.40000000000009</v>
      </c>
      <c r="CK84" s="104">
        <f t="shared" si="156"/>
        <v>21.58485066919944</v>
      </c>
      <c r="CL84" s="104">
        <f t="shared" si="157"/>
        <v>32.862963280159128</v>
      </c>
      <c r="CM84" s="104">
        <f t="shared" si="158"/>
        <v>573.07591007756446</v>
      </c>
      <c r="CN84" s="114">
        <f t="shared" si="159"/>
        <v>0.8</v>
      </c>
      <c r="CO84" s="104">
        <f t="shared" si="160"/>
        <v>1403.2883032221794</v>
      </c>
      <c r="CP84" s="114">
        <f t="shared" si="161"/>
        <v>23.225535373258701</v>
      </c>
    </row>
    <row r="85" spans="1:94" ht="15" customHeight="1">
      <c r="A85" s="5">
        <v>86</v>
      </c>
      <c r="B85" s="34">
        <f t="shared" si="83"/>
        <v>1600</v>
      </c>
      <c r="C85" s="32">
        <f t="shared" si="100"/>
        <v>22.3</v>
      </c>
      <c r="D85" s="120">
        <f t="shared" si="101"/>
        <v>1174.2268162756145</v>
      </c>
      <c r="E85" s="33">
        <f t="shared" si="102"/>
        <v>1.01</v>
      </c>
      <c r="F85" s="35">
        <f t="shared" si="103"/>
        <v>723.21204181897076</v>
      </c>
      <c r="G85" s="53">
        <f t="shared" si="104"/>
        <v>10.518269200000001</v>
      </c>
      <c r="H85" s="32">
        <f t="shared" si="105"/>
        <v>68.757704149554442</v>
      </c>
      <c r="I85" s="54">
        <f t="shared" si="106"/>
        <v>23.391375003461974</v>
      </c>
      <c r="J85" s="45">
        <f t="shared" si="107"/>
        <v>23.263004679631344</v>
      </c>
      <c r="K85" s="144">
        <v>86</v>
      </c>
      <c r="L85" s="36">
        <f t="shared" si="84"/>
        <v>1200</v>
      </c>
      <c r="M85" s="32">
        <f t="shared" si="85"/>
        <v>22.3</v>
      </c>
      <c r="N85" s="33">
        <f t="shared" si="108"/>
        <v>0.96</v>
      </c>
      <c r="O85" s="35">
        <f t="shared" si="109"/>
        <v>687.31162406043359</v>
      </c>
      <c r="P85" s="53">
        <f t="shared" si="110"/>
        <v>11.094205367606865</v>
      </c>
      <c r="Q85" s="32">
        <f t="shared" si="111"/>
        <v>61.952307649474662</v>
      </c>
      <c r="R85" s="54">
        <f t="shared" si="112"/>
        <v>25.63853349727545</v>
      </c>
      <c r="S85" s="45">
        <f t="shared" si="113"/>
        <v>25.151610958458566</v>
      </c>
      <c r="T85" s="144">
        <v>86</v>
      </c>
      <c r="U85" s="36">
        <f t="shared" si="86"/>
        <v>960</v>
      </c>
      <c r="V85" s="32">
        <f t="shared" si="87"/>
        <v>22.3</v>
      </c>
      <c r="W85" s="33">
        <f t="shared" si="114"/>
        <v>0.91</v>
      </c>
      <c r="X85" s="35">
        <f t="shared" si="115"/>
        <v>654.80685599510468</v>
      </c>
      <c r="Y85" s="53">
        <f t="shared" si="116"/>
        <v>10.96580036229601</v>
      </c>
      <c r="Z85" s="32">
        <f t="shared" si="117"/>
        <v>59.713548884816809</v>
      </c>
      <c r="AA85" s="54">
        <f t="shared" si="118"/>
        <v>28.142059973430829</v>
      </c>
      <c r="AB85" s="45">
        <f t="shared" si="119"/>
        <v>27.657897884662567</v>
      </c>
      <c r="AC85" s="144">
        <v>86</v>
      </c>
      <c r="AD85" s="36">
        <f t="shared" si="88"/>
        <v>768</v>
      </c>
      <c r="AE85" s="32">
        <f t="shared" si="89"/>
        <v>22.3</v>
      </c>
      <c r="AF85" s="33">
        <f t="shared" si="120"/>
        <v>0.86</v>
      </c>
      <c r="AG85" s="35">
        <f t="shared" si="121"/>
        <v>618.25805145100651</v>
      </c>
      <c r="AH85" s="53">
        <f t="shared" si="122"/>
        <v>10.850951434085491</v>
      </c>
      <c r="AI85" s="32">
        <f t="shared" si="123"/>
        <v>56.977312561634626</v>
      </c>
      <c r="AJ85" s="54">
        <f t="shared" si="124"/>
        <v>30.734448876417041</v>
      </c>
      <c r="AK85" s="45">
        <f t="shared" si="125"/>
        <v>30.249788149037087</v>
      </c>
      <c r="AL85" s="144">
        <v>86</v>
      </c>
      <c r="AM85" s="36">
        <f t="shared" si="90"/>
        <v>614.40000000000009</v>
      </c>
      <c r="AN85" s="32">
        <f t="shared" si="91"/>
        <v>22.3</v>
      </c>
      <c r="AO85" s="33">
        <f t="shared" si="126"/>
        <v>0.8</v>
      </c>
      <c r="AP85" s="35">
        <f t="shared" si="127"/>
        <v>577.93538380408347</v>
      </c>
      <c r="AQ85" s="53">
        <f t="shared" si="128"/>
        <v>10.748227429836808</v>
      </c>
      <c r="AR85" s="32">
        <f t="shared" si="129"/>
        <v>53.770297249177055</v>
      </c>
      <c r="AS85" s="54">
        <f t="shared" si="130"/>
        <v>33.381102357859909</v>
      </c>
      <c r="AT85" s="45">
        <f t="shared" si="131"/>
        <v>32.893239867697595</v>
      </c>
      <c r="AU85" s="144">
        <v>86</v>
      </c>
      <c r="AV85" s="36" t="str">
        <f t="shared" si="92"/>
        <v/>
      </c>
      <c r="AW85" s="32" t="str">
        <f t="shared" si="93"/>
        <v/>
      </c>
      <c r="AX85" s="33" t="str">
        <f t="shared" si="132"/>
        <v/>
      </c>
      <c r="AY85" s="35" t="str">
        <f t="shared" si="133"/>
        <v/>
      </c>
      <c r="AZ85" s="53" t="str">
        <f t="shared" si="134"/>
        <v/>
      </c>
      <c r="BA85" s="32" t="str">
        <f t="shared" si="135"/>
        <v/>
      </c>
      <c r="BB85" s="54" t="str">
        <f t="shared" si="136"/>
        <v/>
      </c>
      <c r="BC85" s="45" t="str">
        <f t="shared" si="137"/>
        <v/>
      </c>
      <c r="BD85" s="144">
        <v>86</v>
      </c>
      <c r="BE85" s="36" t="str">
        <f t="shared" si="94"/>
        <v/>
      </c>
      <c r="BF85" s="32" t="str">
        <f t="shared" si="95"/>
        <v/>
      </c>
      <c r="BG85" s="33" t="str">
        <f t="shared" si="138"/>
        <v/>
      </c>
      <c r="BH85" s="35" t="str">
        <f t="shared" si="139"/>
        <v/>
      </c>
      <c r="BI85" s="53" t="str">
        <f t="shared" si="140"/>
        <v/>
      </c>
      <c r="BJ85" s="32" t="str">
        <f t="shared" si="141"/>
        <v/>
      </c>
      <c r="BK85" s="54" t="str">
        <f t="shared" si="142"/>
        <v/>
      </c>
      <c r="BL85" s="45" t="str">
        <f t="shared" si="143"/>
        <v/>
      </c>
      <c r="BM85" s="144">
        <v>86</v>
      </c>
      <c r="BN85" s="36" t="str">
        <f t="shared" si="96"/>
        <v/>
      </c>
      <c r="BO85" s="32" t="str">
        <f t="shared" si="97"/>
        <v/>
      </c>
      <c r="BP85" s="33" t="str">
        <f t="shared" si="144"/>
        <v/>
      </c>
      <c r="BQ85" s="35" t="str">
        <f t="shared" si="145"/>
        <v/>
      </c>
      <c r="BR85" s="53" t="str">
        <f t="shared" si="146"/>
        <v/>
      </c>
      <c r="BS85" s="32" t="str">
        <f t="shared" si="147"/>
        <v/>
      </c>
      <c r="BT85" s="54" t="str">
        <f t="shared" si="148"/>
        <v/>
      </c>
      <c r="BU85" s="45" t="str">
        <f t="shared" si="149"/>
        <v/>
      </c>
      <c r="BV85" s="5">
        <v>86</v>
      </c>
      <c r="BX85" s="80">
        <v>86</v>
      </c>
      <c r="BY85" s="104">
        <f t="shared" si="98"/>
        <v>614.40000000000009</v>
      </c>
      <c r="BZ85" s="254">
        <f t="shared" si="150"/>
        <v>21.676907158700342</v>
      </c>
      <c r="CA85" s="104">
        <f t="shared" si="151"/>
        <v>32.930747485151741</v>
      </c>
      <c r="CB85" s="105">
        <f t="shared" si="99"/>
        <v>577.93538380408347</v>
      </c>
      <c r="CC85" s="106">
        <f t="shared" si="152"/>
        <v>0.8</v>
      </c>
      <c r="CD85" s="87">
        <f t="shared" si="153"/>
        <v>10.723910275276108</v>
      </c>
      <c r="CE85" s="23">
        <f t="shared" si="81"/>
        <v>53.892224847918492</v>
      </c>
      <c r="CF85" s="24">
        <f t="shared" si="82"/>
        <v>33.418927822695061</v>
      </c>
      <c r="CG85" s="88">
        <f t="shared" si="154"/>
        <v>32.930747485151741</v>
      </c>
      <c r="CH85" s="22"/>
      <c r="CI85" s="80">
        <v>86</v>
      </c>
      <c r="CJ85" s="104">
        <f t="shared" si="155"/>
        <v>614.40000000000009</v>
      </c>
      <c r="CK85" s="104">
        <f t="shared" si="156"/>
        <v>21.676907158700342</v>
      </c>
      <c r="CL85" s="104">
        <f t="shared" si="157"/>
        <v>32.930747485151741</v>
      </c>
      <c r="CM85" s="104">
        <f t="shared" si="158"/>
        <v>577.93538380408347</v>
      </c>
      <c r="CN85" s="114">
        <f t="shared" si="159"/>
        <v>0.8</v>
      </c>
      <c r="CO85" s="104">
        <f t="shared" si="160"/>
        <v>1401.1435665149234</v>
      </c>
      <c r="CP85" s="114">
        <f t="shared" si="161"/>
        <v>23.263004679631344</v>
      </c>
    </row>
    <row r="86" spans="1:94" ht="15" customHeight="1">
      <c r="A86" s="5">
        <v>87</v>
      </c>
      <c r="B86" s="34">
        <f t="shared" si="83"/>
        <v>1600</v>
      </c>
      <c r="C86" s="32">
        <f t="shared" si="100"/>
        <v>22.5</v>
      </c>
      <c r="D86" s="120">
        <f t="shared" si="101"/>
        <v>1169.9560720261147</v>
      </c>
      <c r="E86" s="33">
        <f t="shared" si="102"/>
        <v>1.01</v>
      </c>
      <c r="F86" s="35">
        <f t="shared" si="103"/>
        <v>733.13271940052857</v>
      </c>
      <c r="G86" s="53">
        <f t="shared" si="104"/>
        <v>10.591470000000001</v>
      </c>
      <c r="H86" s="32">
        <f t="shared" si="105"/>
        <v>69.219165932635278</v>
      </c>
      <c r="I86" s="54">
        <f t="shared" si="106"/>
        <v>23.469738403822301</v>
      </c>
      <c r="J86" s="45">
        <f t="shared" si="107"/>
        <v>23.337118196397277</v>
      </c>
      <c r="K86" s="144">
        <v>87</v>
      </c>
      <c r="L86" s="36">
        <f t="shared" si="84"/>
        <v>1200</v>
      </c>
      <c r="M86" s="32">
        <f t="shared" si="85"/>
        <v>22.5</v>
      </c>
      <c r="N86" s="33">
        <f t="shared" si="108"/>
        <v>0.96</v>
      </c>
      <c r="O86" s="35">
        <f t="shared" si="109"/>
        <v>697.27228379339488</v>
      </c>
      <c r="P86" s="53">
        <f t="shared" si="110"/>
        <v>11.190061415746836</v>
      </c>
      <c r="Q86" s="32">
        <f t="shared" si="111"/>
        <v>62.311747709640095</v>
      </c>
      <c r="R86" s="54">
        <f t="shared" si="112"/>
        <v>25.712801818918017</v>
      </c>
      <c r="S86" s="45">
        <f t="shared" si="113"/>
        <v>25.223233553691777</v>
      </c>
      <c r="T86" s="144">
        <v>87</v>
      </c>
      <c r="U86" s="36">
        <f t="shared" si="86"/>
        <v>960</v>
      </c>
      <c r="V86" s="32">
        <f t="shared" si="87"/>
        <v>22.5</v>
      </c>
      <c r="W86" s="33">
        <f t="shared" si="114"/>
        <v>0.92</v>
      </c>
      <c r="X86" s="35">
        <f t="shared" si="115"/>
        <v>664.75640550399339</v>
      </c>
      <c r="Y86" s="53">
        <f t="shared" si="116"/>
        <v>11.060504796038575</v>
      </c>
      <c r="Z86" s="32">
        <f t="shared" si="117"/>
        <v>60.101814317017627</v>
      </c>
      <c r="AA86" s="54">
        <f t="shared" si="118"/>
        <v>28.233403439520306</v>
      </c>
      <c r="AB86" s="45">
        <f t="shared" si="119"/>
        <v>27.746665573141815</v>
      </c>
      <c r="AC86" s="144">
        <v>87</v>
      </c>
      <c r="AD86" s="36">
        <f t="shared" si="88"/>
        <v>768</v>
      </c>
      <c r="AE86" s="32">
        <f t="shared" si="89"/>
        <v>22.5</v>
      </c>
      <c r="AF86" s="33">
        <f t="shared" si="120"/>
        <v>0.86</v>
      </c>
      <c r="AG86" s="35">
        <f t="shared" si="121"/>
        <v>628.14128734535734</v>
      </c>
      <c r="AH86" s="53">
        <f t="shared" si="122"/>
        <v>10.94462583259747</v>
      </c>
      <c r="AI86" s="32">
        <f t="shared" si="123"/>
        <v>57.392668964022647</v>
      </c>
      <c r="AJ86" s="54">
        <f t="shared" si="124"/>
        <v>30.846270308818351</v>
      </c>
      <c r="AK86" s="45">
        <f t="shared" si="125"/>
        <v>30.359052626179853</v>
      </c>
      <c r="AL86" s="144">
        <v>87</v>
      </c>
      <c r="AM86" s="36">
        <f t="shared" si="90"/>
        <v>614.40000000000009</v>
      </c>
      <c r="AN86" s="32">
        <f t="shared" si="91"/>
        <v>22.5</v>
      </c>
      <c r="AO86" s="33">
        <f t="shared" si="126"/>
        <v>0.81</v>
      </c>
      <c r="AP86" s="35">
        <f t="shared" si="127"/>
        <v>587.67920360109974</v>
      </c>
      <c r="AQ86" s="53">
        <f t="shared" si="128"/>
        <v>10.840980536830861</v>
      </c>
      <c r="AR86" s="32">
        <f t="shared" si="129"/>
        <v>54.20904516934921</v>
      </c>
      <c r="AS86" s="54">
        <f t="shared" si="130"/>
        <v>33.517015072171105</v>
      </c>
      <c r="AT86" s="45">
        <f t="shared" si="131"/>
        <v>33.026563932698693</v>
      </c>
      <c r="AU86" s="144">
        <v>87</v>
      </c>
      <c r="AV86" s="36" t="str">
        <f t="shared" si="92"/>
        <v/>
      </c>
      <c r="AW86" s="32" t="str">
        <f t="shared" si="93"/>
        <v/>
      </c>
      <c r="AX86" s="33" t="str">
        <f t="shared" si="132"/>
        <v/>
      </c>
      <c r="AY86" s="35" t="str">
        <f t="shared" si="133"/>
        <v/>
      </c>
      <c r="AZ86" s="53" t="str">
        <f t="shared" si="134"/>
        <v/>
      </c>
      <c r="BA86" s="32" t="str">
        <f t="shared" si="135"/>
        <v/>
      </c>
      <c r="BB86" s="54" t="str">
        <f t="shared" si="136"/>
        <v/>
      </c>
      <c r="BC86" s="45" t="str">
        <f t="shared" si="137"/>
        <v/>
      </c>
      <c r="BD86" s="144">
        <v>87</v>
      </c>
      <c r="BE86" s="36" t="str">
        <f t="shared" si="94"/>
        <v/>
      </c>
      <c r="BF86" s="32" t="str">
        <f t="shared" si="95"/>
        <v/>
      </c>
      <c r="BG86" s="33" t="str">
        <f t="shared" si="138"/>
        <v/>
      </c>
      <c r="BH86" s="35" t="str">
        <f t="shared" si="139"/>
        <v/>
      </c>
      <c r="BI86" s="53" t="str">
        <f t="shared" si="140"/>
        <v/>
      </c>
      <c r="BJ86" s="32" t="str">
        <f t="shared" si="141"/>
        <v/>
      </c>
      <c r="BK86" s="54" t="str">
        <f t="shared" si="142"/>
        <v/>
      </c>
      <c r="BL86" s="45" t="str">
        <f t="shared" si="143"/>
        <v/>
      </c>
      <c r="BM86" s="144">
        <v>87</v>
      </c>
      <c r="BN86" s="36" t="str">
        <f t="shared" si="96"/>
        <v/>
      </c>
      <c r="BO86" s="32" t="str">
        <f t="shared" si="97"/>
        <v/>
      </c>
      <c r="BP86" s="33" t="str">
        <f t="shared" si="144"/>
        <v/>
      </c>
      <c r="BQ86" s="35" t="str">
        <f t="shared" si="145"/>
        <v/>
      </c>
      <c r="BR86" s="53" t="str">
        <f t="shared" si="146"/>
        <v/>
      </c>
      <c r="BS86" s="32" t="str">
        <f t="shared" si="147"/>
        <v/>
      </c>
      <c r="BT86" s="54" t="str">
        <f t="shared" si="148"/>
        <v/>
      </c>
      <c r="BU86" s="45" t="str">
        <f t="shared" si="149"/>
        <v/>
      </c>
      <c r="BV86" s="5">
        <v>87</v>
      </c>
      <c r="BX86" s="80">
        <v>87</v>
      </c>
      <c r="BY86" s="104">
        <f t="shared" si="98"/>
        <v>614.40000000000009</v>
      </c>
      <c r="BZ86" s="254">
        <f t="shared" si="150"/>
        <v>21.861020137702134</v>
      </c>
      <c r="CA86" s="104">
        <f t="shared" si="151"/>
        <v>33.064855150613923</v>
      </c>
      <c r="CB86" s="105">
        <f t="shared" si="99"/>
        <v>587.67920360109974</v>
      </c>
      <c r="CC86" s="106">
        <f t="shared" si="152"/>
        <v>0.81</v>
      </c>
      <c r="CD86" s="87">
        <f t="shared" si="153"/>
        <v>10.8160433668896</v>
      </c>
      <c r="CE86" s="23">
        <f t="shared" si="81"/>
        <v>54.334028042095426</v>
      </c>
      <c r="CF86" s="24">
        <f t="shared" si="82"/>
        <v>33.555630777861246</v>
      </c>
      <c r="CG86" s="88">
        <f t="shared" si="154"/>
        <v>33.064855150613923</v>
      </c>
      <c r="CH86" s="22"/>
      <c r="CI86" s="80">
        <v>87</v>
      </c>
      <c r="CJ86" s="104">
        <f t="shared" si="155"/>
        <v>614.40000000000009</v>
      </c>
      <c r="CK86" s="104">
        <f t="shared" si="156"/>
        <v>21.861020137702134</v>
      </c>
      <c r="CL86" s="104">
        <f t="shared" si="157"/>
        <v>33.064855150613923</v>
      </c>
      <c r="CM86" s="104">
        <f t="shared" si="158"/>
        <v>587.67920360109974</v>
      </c>
      <c r="CN86" s="114">
        <f t="shared" si="159"/>
        <v>0.81</v>
      </c>
      <c r="CO86" s="104">
        <f t="shared" si="160"/>
        <v>1396.8728222654236</v>
      </c>
      <c r="CP86" s="114">
        <f t="shared" si="161"/>
        <v>23.337118196397277</v>
      </c>
    </row>
    <row r="87" spans="1:94" ht="15" customHeight="1">
      <c r="A87" s="5">
        <v>88</v>
      </c>
      <c r="B87" s="34">
        <f t="shared" si="83"/>
        <v>1600</v>
      </c>
      <c r="C87" s="32">
        <f t="shared" si="100"/>
        <v>22.6</v>
      </c>
      <c r="D87" s="120">
        <f t="shared" si="101"/>
        <v>1167.8300394441592</v>
      </c>
      <c r="E87" s="33">
        <f t="shared" si="102"/>
        <v>1.01</v>
      </c>
      <c r="F87" s="35">
        <f t="shared" si="103"/>
        <v>738.09841437355567</v>
      </c>
      <c r="G87" s="53">
        <f t="shared" si="104"/>
        <v>10.6280704</v>
      </c>
      <c r="H87" s="32">
        <f t="shared" si="105"/>
        <v>69.448017052423324</v>
      </c>
      <c r="I87" s="54">
        <f t="shared" si="106"/>
        <v>23.508503995175246</v>
      </c>
      <c r="J87" s="45">
        <f t="shared" si="107"/>
        <v>23.373768537127614</v>
      </c>
      <c r="K87" s="144">
        <v>88</v>
      </c>
      <c r="L87" s="36">
        <f t="shared" si="84"/>
        <v>1200</v>
      </c>
      <c r="M87" s="32">
        <f t="shared" si="85"/>
        <v>22.6</v>
      </c>
      <c r="N87" s="33">
        <f t="shared" si="108"/>
        <v>0.96</v>
      </c>
      <c r="O87" s="35">
        <f t="shared" si="109"/>
        <v>702.25911492233024</v>
      </c>
      <c r="P87" s="53">
        <f t="shared" si="110"/>
        <v>11.237989439816824</v>
      </c>
      <c r="Q87" s="32">
        <f t="shared" si="111"/>
        <v>62.489746825547549</v>
      </c>
      <c r="R87" s="54">
        <f t="shared" si="112"/>
        <v>25.749501095292405</v>
      </c>
      <c r="S87" s="45">
        <f t="shared" si="113"/>
        <v>25.258613621195497</v>
      </c>
      <c r="T87" s="144">
        <v>88</v>
      </c>
      <c r="U87" s="36">
        <f t="shared" si="86"/>
        <v>960</v>
      </c>
      <c r="V87" s="32">
        <f t="shared" si="87"/>
        <v>22.6</v>
      </c>
      <c r="W87" s="33">
        <f t="shared" si="114"/>
        <v>0.92</v>
      </c>
      <c r="X87" s="35">
        <f t="shared" si="115"/>
        <v>669.73908874648714</v>
      </c>
      <c r="Y87" s="53">
        <f t="shared" si="116"/>
        <v>11.107857012909859</v>
      </c>
      <c r="Z87" s="32">
        <f t="shared" si="117"/>
        <v>60.29417627253374</v>
      </c>
      <c r="AA87" s="54">
        <f t="shared" si="118"/>
        <v>28.278549281254122</v>
      </c>
      <c r="AB87" s="45">
        <f t="shared" si="119"/>
        <v>27.790527945135207</v>
      </c>
      <c r="AC87" s="144">
        <v>88</v>
      </c>
      <c r="AD87" s="36">
        <f t="shared" si="88"/>
        <v>768</v>
      </c>
      <c r="AE87" s="32">
        <f t="shared" si="89"/>
        <v>22.6</v>
      </c>
      <c r="AF87" s="33">
        <f t="shared" si="120"/>
        <v>0.87</v>
      </c>
      <c r="AG87" s="35">
        <f t="shared" si="121"/>
        <v>633.09272901638622</v>
      </c>
      <c r="AH87" s="53">
        <f t="shared" si="122"/>
        <v>10.99146303185346</v>
      </c>
      <c r="AI87" s="32">
        <f t="shared" si="123"/>
        <v>57.598586028235914</v>
      </c>
      <c r="AJ87" s="54">
        <f t="shared" si="124"/>
        <v>30.901556867294872</v>
      </c>
      <c r="AK87" s="45">
        <f t="shared" si="125"/>
        <v>30.413065951824461</v>
      </c>
      <c r="AL87" s="144">
        <v>88</v>
      </c>
      <c r="AM87" s="36">
        <f t="shared" si="90"/>
        <v>614.40000000000009</v>
      </c>
      <c r="AN87" s="32">
        <f t="shared" si="91"/>
        <v>22.6</v>
      </c>
      <c r="AO87" s="33">
        <f t="shared" si="126"/>
        <v>0.81</v>
      </c>
      <c r="AP87" s="35">
        <f t="shared" si="127"/>
        <v>592.56334617240884</v>
      </c>
      <c r="AQ87" s="53">
        <f t="shared" si="128"/>
        <v>10.887357090327887</v>
      </c>
      <c r="AR87" s="32">
        <f t="shared" si="129"/>
        <v>54.426739313880908</v>
      </c>
      <c r="AS87" s="54">
        <f t="shared" si="130"/>
        <v>33.584246908152906</v>
      </c>
      <c r="AT87" s="45">
        <f t="shared" si="131"/>
        <v>33.092507532176867</v>
      </c>
      <c r="AU87" s="144">
        <v>88</v>
      </c>
      <c r="AV87" s="36" t="str">
        <f t="shared" si="92"/>
        <v/>
      </c>
      <c r="AW87" s="32" t="str">
        <f t="shared" si="93"/>
        <v/>
      </c>
      <c r="AX87" s="33" t="str">
        <f t="shared" si="132"/>
        <v/>
      </c>
      <c r="AY87" s="35" t="str">
        <f t="shared" si="133"/>
        <v/>
      </c>
      <c r="AZ87" s="53" t="str">
        <f t="shared" si="134"/>
        <v/>
      </c>
      <c r="BA87" s="32" t="str">
        <f t="shared" si="135"/>
        <v/>
      </c>
      <c r="BB87" s="54" t="str">
        <f t="shared" si="136"/>
        <v/>
      </c>
      <c r="BC87" s="45" t="str">
        <f t="shared" si="137"/>
        <v/>
      </c>
      <c r="BD87" s="144">
        <v>88</v>
      </c>
      <c r="BE87" s="36" t="str">
        <f t="shared" si="94"/>
        <v/>
      </c>
      <c r="BF87" s="32" t="str">
        <f t="shared" si="95"/>
        <v/>
      </c>
      <c r="BG87" s="33" t="str">
        <f t="shared" si="138"/>
        <v/>
      </c>
      <c r="BH87" s="35" t="str">
        <f t="shared" si="139"/>
        <v/>
      </c>
      <c r="BI87" s="53" t="str">
        <f t="shared" si="140"/>
        <v/>
      </c>
      <c r="BJ87" s="32" t="str">
        <f t="shared" si="141"/>
        <v/>
      </c>
      <c r="BK87" s="54" t="str">
        <f t="shared" si="142"/>
        <v/>
      </c>
      <c r="BL87" s="45" t="str">
        <f t="shared" si="143"/>
        <v/>
      </c>
      <c r="BM87" s="144">
        <v>88</v>
      </c>
      <c r="BN87" s="36" t="str">
        <f t="shared" si="96"/>
        <v/>
      </c>
      <c r="BO87" s="32" t="str">
        <f t="shared" si="97"/>
        <v/>
      </c>
      <c r="BP87" s="33" t="str">
        <f t="shared" si="144"/>
        <v/>
      </c>
      <c r="BQ87" s="35" t="str">
        <f t="shared" si="145"/>
        <v/>
      </c>
      <c r="BR87" s="53" t="str">
        <f t="shared" si="146"/>
        <v/>
      </c>
      <c r="BS87" s="32" t="str">
        <f t="shared" si="147"/>
        <v/>
      </c>
      <c r="BT87" s="54" t="str">
        <f t="shared" si="148"/>
        <v/>
      </c>
      <c r="BU87" s="45" t="str">
        <f t="shared" si="149"/>
        <v/>
      </c>
      <c r="BV87" s="5">
        <v>88</v>
      </c>
      <c r="BX87" s="80">
        <v>88</v>
      </c>
      <c r="BY87" s="104">
        <f t="shared" si="98"/>
        <v>614.40000000000009</v>
      </c>
      <c r="BZ87" s="254">
        <f t="shared" si="150"/>
        <v>21.953076627203036</v>
      </c>
      <c r="CA87" s="104">
        <f t="shared" si="151"/>
        <v>33.131187608598886</v>
      </c>
      <c r="CB87" s="105">
        <f t="shared" si="99"/>
        <v>592.56334617240884</v>
      </c>
      <c r="CC87" s="106">
        <f t="shared" si="152"/>
        <v>0.81</v>
      </c>
      <c r="CD87" s="87">
        <f t="shared" si="153"/>
        <v>10.862109912696347</v>
      </c>
      <c r="CE87" s="23">
        <f t="shared" si="81"/>
        <v>54.553245265892762</v>
      </c>
      <c r="CF87" s="24">
        <f t="shared" si="82"/>
        <v>33.623254767618008</v>
      </c>
      <c r="CG87" s="88">
        <f t="shared" si="154"/>
        <v>33.131187608598886</v>
      </c>
      <c r="CH87" s="22"/>
      <c r="CI87" s="80">
        <v>88</v>
      </c>
      <c r="CJ87" s="104">
        <f t="shared" si="155"/>
        <v>614.40000000000009</v>
      </c>
      <c r="CK87" s="104">
        <f t="shared" si="156"/>
        <v>21.953076627203036</v>
      </c>
      <c r="CL87" s="104">
        <f t="shared" si="157"/>
        <v>33.131187608598886</v>
      </c>
      <c r="CM87" s="104">
        <f t="shared" si="158"/>
        <v>592.56334617240884</v>
      </c>
      <c r="CN87" s="114">
        <f t="shared" si="159"/>
        <v>0.81</v>
      </c>
      <c r="CO87" s="104">
        <f t="shared" si="160"/>
        <v>1394.746789683468</v>
      </c>
      <c r="CP87" s="114">
        <f t="shared" si="161"/>
        <v>23.373768537127614</v>
      </c>
    </row>
    <row r="88" spans="1:94" ht="15" customHeight="1">
      <c r="A88" s="5">
        <v>89</v>
      </c>
      <c r="B88" s="34">
        <f t="shared" si="83"/>
        <v>1600</v>
      </c>
      <c r="C88" s="32">
        <f t="shared" si="100"/>
        <v>22.7</v>
      </c>
      <c r="D88" s="120">
        <f t="shared" si="101"/>
        <v>1165.710215946797</v>
      </c>
      <c r="E88" s="33">
        <f t="shared" si="102"/>
        <v>1.01</v>
      </c>
      <c r="F88" s="35">
        <f t="shared" si="103"/>
        <v>743.06764070485724</v>
      </c>
      <c r="G88" s="53">
        <f t="shared" si="104"/>
        <v>10.6646708</v>
      </c>
      <c r="H88" s="32">
        <f t="shared" si="105"/>
        <v>69.675628497117529</v>
      </c>
      <c r="I88" s="54">
        <f t="shared" si="106"/>
        <v>23.546996292893478</v>
      </c>
      <c r="J88" s="45">
        <f t="shared" si="107"/>
        <v>23.410151949231988</v>
      </c>
      <c r="K88" s="144">
        <v>89</v>
      </c>
      <c r="L88" s="36">
        <f t="shared" si="84"/>
        <v>1200</v>
      </c>
      <c r="M88" s="32">
        <f t="shared" si="85"/>
        <v>22.7</v>
      </c>
      <c r="N88" s="33">
        <f t="shared" si="108"/>
        <v>0.96</v>
      </c>
      <c r="O88" s="35">
        <f t="shared" si="109"/>
        <v>707.25021811047679</v>
      </c>
      <c r="P88" s="53">
        <f t="shared" si="110"/>
        <v>11.285917463886809</v>
      </c>
      <c r="Q88" s="32">
        <f t="shared" si="111"/>
        <v>62.666612650107368</v>
      </c>
      <c r="R88" s="54">
        <f t="shared" si="112"/>
        <v>25.785914979680523</v>
      </c>
      <c r="S88" s="45">
        <f t="shared" si="113"/>
        <v>25.293710694861804</v>
      </c>
      <c r="T88" s="144">
        <v>89</v>
      </c>
      <c r="U88" s="36">
        <f t="shared" si="86"/>
        <v>960</v>
      </c>
      <c r="V88" s="32">
        <f t="shared" si="87"/>
        <v>22.7</v>
      </c>
      <c r="W88" s="33">
        <f t="shared" si="114"/>
        <v>0.92</v>
      </c>
      <c r="X88" s="35">
        <f t="shared" si="115"/>
        <v>674.72696001289705</v>
      </c>
      <c r="Y88" s="53">
        <f t="shared" si="116"/>
        <v>11.155209229781139</v>
      </c>
      <c r="Z88" s="32">
        <f t="shared" si="117"/>
        <v>60.485370208169094</v>
      </c>
      <c r="AA88" s="54">
        <f t="shared" si="118"/>
        <v>28.323349692102358</v>
      </c>
      <c r="AB88" s="45">
        <f t="shared" si="119"/>
        <v>27.834047788898744</v>
      </c>
      <c r="AC88" s="144">
        <v>89</v>
      </c>
      <c r="AD88" s="36">
        <f t="shared" si="88"/>
        <v>768</v>
      </c>
      <c r="AE88" s="32">
        <f t="shared" si="89"/>
        <v>22.7</v>
      </c>
      <c r="AF88" s="33">
        <f t="shared" si="120"/>
        <v>0.87</v>
      </c>
      <c r="AG88" s="35">
        <f t="shared" si="121"/>
        <v>638.05061095023188</v>
      </c>
      <c r="AH88" s="53">
        <f t="shared" si="122"/>
        <v>11.038300231109448</v>
      </c>
      <c r="AI88" s="32">
        <f t="shared" si="123"/>
        <v>57.803339064107163</v>
      </c>
      <c r="AJ88" s="54">
        <f t="shared" si="124"/>
        <v>30.956432993384542</v>
      </c>
      <c r="AK88" s="45">
        <f t="shared" si="125"/>
        <v>30.46667229394556</v>
      </c>
      <c r="AL88" s="144">
        <v>89</v>
      </c>
      <c r="AM88" s="36">
        <f t="shared" si="90"/>
        <v>614.40000000000009</v>
      </c>
      <c r="AN88" s="32">
        <f t="shared" si="91"/>
        <v>22.7</v>
      </c>
      <c r="AO88" s="33">
        <f t="shared" si="126"/>
        <v>0.81</v>
      </c>
      <c r="AP88" s="35">
        <f t="shared" si="127"/>
        <v>597.4555107117269</v>
      </c>
      <c r="AQ88" s="53">
        <f t="shared" si="128"/>
        <v>10.933733643824912</v>
      </c>
      <c r="AR88" s="32">
        <f t="shared" si="129"/>
        <v>54.643320404019008</v>
      </c>
      <c r="AS88" s="54">
        <f t="shared" si="130"/>
        <v>33.651001697831049</v>
      </c>
      <c r="AT88" s="45">
        <f t="shared" si="131"/>
        <v>33.157978093971479</v>
      </c>
      <c r="AU88" s="144">
        <v>89</v>
      </c>
      <c r="AV88" s="36" t="str">
        <f t="shared" si="92"/>
        <v/>
      </c>
      <c r="AW88" s="32" t="str">
        <f t="shared" si="93"/>
        <v/>
      </c>
      <c r="AX88" s="33" t="str">
        <f t="shared" si="132"/>
        <v/>
      </c>
      <c r="AY88" s="35" t="str">
        <f t="shared" si="133"/>
        <v/>
      </c>
      <c r="AZ88" s="53" t="str">
        <f t="shared" si="134"/>
        <v/>
      </c>
      <c r="BA88" s="32" t="str">
        <f t="shared" si="135"/>
        <v/>
      </c>
      <c r="BB88" s="54" t="str">
        <f t="shared" si="136"/>
        <v/>
      </c>
      <c r="BC88" s="45" t="str">
        <f t="shared" si="137"/>
        <v/>
      </c>
      <c r="BD88" s="144">
        <v>89</v>
      </c>
      <c r="BE88" s="36" t="str">
        <f t="shared" si="94"/>
        <v/>
      </c>
      <c r="BF88" s="32" t="str">
        <f t="shared" si="95"/>
        <v/>
      </c>
      <c r="BG88" s="33" t="str">
        <f t="shared" si="138"/>
        <v/>
      </c>
      <c r="BH88" s="35" t="str">
        <f t="shared" si="139"/>
        <v/>
      </c>
      <c r="BI88" s="53" t="str">
        <f t="shared" si="140"/>
        <v/>
      </c>
      <c r="BJ88" s="32" t="str">
        <f t="shared" si="141"/>
        <v/>
      </c>
      <c r="BK88" s="54" t="str">
        <f t="shared" si="142"/>
        <v/>
      </c>
      <c r="BL88" s="45" t="str">
        <f t="shared" si="143"/>
        <v/>
      </c>
      <c r="BM88" s="144">
        <v>89</v>
      </c>
      <c r="BN88" s="36" t="str">
        <f t="shared" si="96"/>
        <v/>
      </c>
      <c r="BO88" s="32" t="str">
        <f t="shared" si="97"/>
        <v/>
      </c>
      <c r="BP88" s="33" t="str">
        <f t="shared" si="144"/>
        <v/>
      </c>
      <c r="BQ88" s="35" t="str">
        <f t="shared" si="145"/>
        <v/>
      </c>
      <c r="BR88" s="53" t="str">
        <f t="shared" si="146"/>
        <v/>
      </c>
      <c r="BS88" s="32" t="str">
        <f t="shared" si="147"/>
        <v/>
      </c>
      <c r="BT88" s="54" t="str">
        <f t="shared" si="148"/>
        <v/>
      </c>
      <c r="BU88" s="45" t="str">
        <f t="shared" si="149"/>
        <v/>
      </c>
      <c r="BV88" s="5">
        <v>89</v>
      </c>
      <c r="BX88" s="80">
        <v>89</v>
      </c>
      <c r="BY88" s="104">
        <f t="shared" si="98"/>
        <v>614.40000000000009</v>
      </c>
      <c r="BZ88" s="254">
        <f t="shared" si="150"/>
        <v>22.045133116703933</v>
      </c>
      <c r="CA88" s="104">
        <f t="shared" si="151"/>
        <v>33.197045080636755</v>
      </c>
      <c r="CB88" s="105">
        <f t="shared" si="99"/>
        <v>597.4555107117269</v>
      </c>
      <c r="CC88" s="106">
        <f t="shared" si="152"/>
        <v>0.81</v>
      </c>
      <c r="CD88" s="87">
        <f t="shared" si="153"/>
        <v>10.908176458503092</v>
      </c>
      <c r="CE88" s="23">
        <f t="shared" si="81"/>
        <v>54.771346336811511</v>
      </c>
      <c r="CF88" s="24">
        <f t="shared" si="82"/>
        <v>33.690399746297594</v>
      </c>
      <c r="CG88" s="88">
        <f t="shared" si="154"/>
        <v>33.197045080636755</v>
      </c>
      <c r="CH88" s="22"/>
      <c r="CI88" s="80">
        <v>89</v>
      </c>
      <c r="CJ88" s="104">
        <f t="shared" si="155"/>
        <v>614.40000000000009</v>
      </c>
      <c r="CK88" s="104">
        <f t="shared" si="156"/>
        <v>22.045133116703933</v>
      </c>
      <c r="CL88" s="104">
        <f t="shared" si="157"/>
        <v>33.197045080636755</v>
      </c>
      <c r="CM88" s="104">
        <f t="shared" si="158"/>
        <v>597.4555107117269</v>
      </c>
      <c r="CN88" s="114">
        <f t="shared" si="159"/>
        <v>0.81</v>
      </c>
      <c r="CO88" s="104">
        <f t="shared" si="160"/>
        <v>1392.6269661861058</v>
      </c>
      <c r="CP88" s="114">
        <f t="shared" si="161"/>
        <v>23.410151949231988</v>
      </c>
    </row>
    <row r="89" spans="1:94" ht="15" customHeight="1" thickBot="1">
      <c r="A89" s="6">
        <v>90</v>
      </c>
      <c r="B89" s="37">
        <f t="shared" si="83"/>
        <v>1600</v>
      </c>
      <c r="C89" s="38">
        <f t="shared" si="100"/>
        <v>22.9</v>
      </c>
      <c r="D89" s="119">
        <f t="shared" si="101"/>
        <v>1161.4891423903948</v>
      </c>
      <c r="E89" s="39">
        <f t="shared" si="102"/>
        <v>1.02</v>
      </c>
      <c r="F89" s="40">
        <f t="shared" si="103"/>
        <v>753.01657319819833</v>
      </c>
      <c r="G89" s="51">
        <f t="shared" si="104"/>
        <v>10.7378716</v>
      </c>
      <c r="H89" s="38">
        <f t="shared" si="105"/>
        <v>70.127172427559884</v>
      </c>
      <c r="I89" s="52">
        <f t="shared" si="106"/>
        <v>23.623173090107759</v>
      </c>
      <c r="J89" s="44">
        <f t="shared" si="107"/>
        <v>23.482129788839146</v>
      </c>
      <c r="K89" s="144">
        <v>90</v>
      </c>
      <c r="L89" s="41">
        <f t="shared" si="84"/>
        <v>1200</v>
      </c>
      <c r="M89" s="38">
        <f t="shared" si="85"/>
        <v>22.9</v>
      </c>
      <c r="N89" s="39">
        <f t="shared" si="108"/>
        <v>0.97</v>
      </c>
      <c r="O89" s="40">
        <f t="shared" si="109"/>
        <v>717.24506019374314</v>
      </c>
      <c r="P89" s="51">
        <f t="shared" si="110"/>
        <v>11.381773512026781</v>
      </c>
      <c r="Q89" s="38">
        <f t="shared" si="111"/>
        <v>63.016985835805961</v>
      </c>
      <c r="R89" s="52">
        <f t="shared" si="112"/>
        <v>25.85789988188068</v>
      </c>
      <c r="S89" s="44">
        <f t="shared" si="113"/>
        <v>25.363069058226174</v>
      </c>
      <c r="T89" s="144">
        <v>90</v>
      </c>
      <c r="U89" s="41">
        <f t="shared" si="86"/>
        <v>960</v>
      </c>
      <c r="V89" s="38">
        <f t="shared" si="87"/>
        <v>22.9</v>
      </c>
      <c r="W89" s="39">
        <f t="shared" si="114"/>
        <v>0.92</v>
      </c>
      <c r="X89" s="40">
        <f t="shared" si="115"/>
        <v>684.71802099666525</v>
      </c>
      <c r="Y89" s="51">
        <f t="shared" si="116"/>
        <v>11.249913663523705</v>
      </c>
      <c r="Z89" s="38">
        <f t="shared" si="117"/>
        <v>60.864291182675395</v>
      </c>
      <c r="AA89" s="52">
        <f t="shared" si="118"/>
        <v>28.411929418683819</v>
      </c>
      <c r="AB89" s="44">
        <f t="shared" si="119"/>
        <v>27.920074961573061</v>
      </c>
      <c r="AC89" s="144">
        <v>90</v>
      </c>
      <c r="AD89" s="41">
        <f t="shared" si="88"/>
        <v>768</v>
      </c>
      <c r="AE89" s="38">
        <f t="shared" si="89"/>
        <v>22.9</v>
      </c>
      <c r="AF89" s="39">
        <f t="shared" si="120"/>
        <v>0.87</v>
      </c>
      <c r="AG89" s="40">
        <f t="shared" si="121"/>
        <v>647.98537734100375</v>
      </c>
      <c r="AH89" s="51">
        <f t="shared" si="122"/>
        <v>11.131974629621425</v>
      </c>
      <c r="AI89" s="38">
        <f t="shared" si="123"/>
        <v>58.209383231682807</v>
      </c>
      <c r="AJ89" s="52">
        <f t="shared" si="124"/>
        <v>31.064970685867927</v>
      </c>
      <c r="AK89" s="44">
        <f t="shared" si="125"/>
        <v>30.572680624436931</v>
      </c>
      <c r="AL89" s="144">
        <v>90</v>
      </c>
      <c r="AM89" s="41">
        <f t="shared" si="90"/>
        <v>614.40000000000009</v>
      </c>
      <c r="AN89" s="38">
        <f t="shared" si="91"/>
        <v>22.9</v>
      </c>
      <c r="AO89" s="39">
        <f t="shared" si="126"/>
        <v>0.82</v>
      </c>
      <c r="AP89" s="40">
        <f t="shared" si="127"/>
        <v>607.26351515939098</v>
      </c>
      <c r="AQ89" s="51">
        <f t="shared" si="128"/>
        <v>11.026486750818965</v>
      </c>
      <c r="AR89" s="38">
        <f t="shared" si="129"/>
        <v>55.073164180266936</v>
      </c>
      <c r="AS89" s="52">
        <f t="shared" si="130"/>
        <v>33.783097796752159</v>
      </c>
      <c r="AT89" s="44">
        <f t="shared" si="131"/>
        <v>33.287517614601612</v>
      </c>
      <c r="AU89" s="144">
        <v>90</v>
      </c>
      <c r="AV89" s="41">
        <f t="shared" si="92"/>
        <v>614.40000000000009</v>
      </c>
      <c r="AW89" s="38">
        <f t="shared" si="93"/>
        <v>22.9</v>
      </c>
      <c r="AX89" s="39">
        <f t="shared" si="132"/>
        <v>0.82</v>
      </c>
      <c r="AY89" s="40">
        <f t="shared" si="133"/>
        <v>607.26351515939098</v>
      </c>
      <c r="AZ89" s="51">
        <f t="shared" si="134"/>
        <v>11.026486750818965</v>
      </c>
      <c r="BA89" s="38">
        <f t="shared" si="135"/>
        <v>55.073164180266936</v>
      </c>
      <c r="BB89" s="52">
        <f t="shared" si="136"/>
        <v>33.783097796752159</v>
      </c>
      <c r="BC89" s="44">
        <f t="shared" si="137"/>
        <v>33.287517614601612</v>
      </c>
      <c r="BD89" s="144">
        <v>90</v>
      </c>
      <c r="BE89" s="41" t="str">
        <f t="shared" si="94"/>
        <v/>
      </c>
      <c r="BF89" s="38" t="str">
        <f t="shared" si="95"/>
        <v/>
      </c>
      <c r="BG89" s="39" t="str">
        <f t="shared" si="138"/>
        <v/>
      </c>
      <c r="BH89" s="40" t="str">
        <f t="shared" si="139"/>
        <v/>
      </c>
      <c r="BI89" s="51" t="str">
        <f t="shared" si="140"/>
        <v/>
      </c>
      <c r="BJ89" s="38" t="str">
        <f t="shared" si="141"/>
        <v/>
      </c>
      <c r="BK89" s="52" t="str">
        <f t="shared" si="142"/>
        <v/>
      </c>
      <c r="BL89" s="44" t="str">
        <f t="shared" si="143"/>
        <v/>
      </c>
      <c r="BM89" s="144">
        <v>90</v>
      </c>
      <c r="BN89" s="41" t="str">
        <f t="shared" si="96"/>
        <v/>
      </c>
      <c r="BO89" s="38" t="str">
        <f t="shared" si="97"/>
        <v/>
      </c>
      <c r="BP89" s="39" t="str">
        <f t="shared" si="144"/>
        <v/>
      </c>
      <c r="BQ89" s="40" t="str">
        <f t="shared" si="145"/>
        <v/>
      </c>
      <c r="BR89" s="51" t="str">
        <f t="shared" si="146"/>
        <v/>
      </c>
      <c r="BS89" s="38" t="str">
        <f t="shared" si="147"/>
        <v/>
      </c>
      <c r="BT89" s="52" t="str">
        <f t="shared" si="148"/>
        <v/>
      </c>
      <c r="BU89" s="44" t="str">
        <f t="shared" si="149"/>
        <v/>
      </c>
      <c r="BV89" s="6">
        <v>90</v>
      </c>
      <c r="BX89" s="81">
        <v>90</v>
      </c>
      <c r="BY89" s="107">
        <f t="shared" si="98"/>
        <v>614.40000000000009</v>
      </c>
      <c r="BZ89" s="255">
        <f t="shared" si="150"/>
        <v>22.229246095705729</v>
      </c>
      <c r="CA89" s="107">
        <f t="shared" si="151"/>
        <v>33.327352615858551</v>
      </c>
      <c r="CB89" s="108">
        <f t="shared" si="99"/>
        <v>607.26351515939098</v>
      </c>
      <c r="CC89" s="109">
        <f t="shared" si="152"/>
        <v>0.82</v>
      </c>
      <c r="CD89" s="89">
        <f t="shared" si="153"/>
        <v>11.000309550116585</v>
      </c>
      <c r="CE89" s="90">
        <f t="shared" si="81"/>
        <v>55.204220607860528</v>
      </c>
      <c r="CF89" s="91">
        <f t="shared" si="82"/>
        <v>33.823270368126359</v>
      </c>
      <c r="CG89" s="92">
        <f t="shared" si="154"/>
        <v>33.327352615858551</v>
      </c>
      <c r="CH89" s="22"/>
      <c r="CI89" s="81">
        <v>90</v>
      </c>
      <c r="CJ89" s="107">
        <f t="shared" si="155"/>
        <v>614.40000000000009</v>
      </c>
      <c r="CK89" s="107">
        <f t="shared" si="156"/>
        <v>22.229246095705729</v>
      </c>
      <c r="CL89" s="107">
        <f t="shared" si="157"/>
        <v>33.327352615858551</v>
      </c>
      <c r="CM89" s="107">
        <f t="shared" si="158"/>
        <v>607.26351515939098</v>
      </c>
      <c r="CN89" s="115">
        <f t="shared" si="159"/>
        <v>0.82</v>
      </c>
      <c r="CO89" s="107">
        <f t="shared" si="160"/>
        <v>1388.4058926297037</v>
      </c>
      <c r="CP89" s="115">
        <f t="shared" si="161"/>
        <v>23.482129788839146</v>
      </c>
    </row>
    <row r="90" spans="1:94" ht="15" customHeight="1">
      <c r="A90" s="15">
        <v>91</v>
      </c>
      <c r="B90" s="30">
        <f t="shared" si="83"/>
        <v>1600</v>
      </c>
      <c r="C90" s="27">
        <f t="shared" si="100"/>
        <v>23</v>
      </c>
      <c r="D90" s="118">
        <f t="shared" si="101"/>
        <v>1159.3878646446874</v>
      </c>
      <c r="E90" s="28">
        <f t="shared" si="102"/>
        <v>1.02</v>
      </c>
      <c r="F90" s="29">
        <f t="shared" si="103"/>
        <v>757.99622386403382</v>
      </c>
      <c r="G90" s="49">
        <f t="shared" si="104"/>
        <v>10.774471999999999</v>
      </c>
      <c r="H90" s="27">
        <f t="shared" si="105"/>
        <v>70.351124757114206</v>
      </c>
      <c r="I90" s="50">
        <f t="shared" si="106"/>
        <v>23.66086352732011</v>
      </c>
      <c r="J90" s="43">
        <f t="shared" si="107"/>
        <v>23.517730015768823</v>
      </c>
      <c r="K90" s="144">
        <v>91</v>
      </c>
      <c r="L90" s="31">
        <f t="shared" si="84"/>
        <v>1200</v>
      </c>
      <c r="M90" s="27">
        <f t="shared" si="85"/>
        <v>23</v>
      </c>
      <c r="N90" s="28">
        <f t="shared" si="108"/>
        <v>0.97</v>
      </c>
      <c r="O90" s="29">
        <f t="shared" si="109"/>
        <v>722.24871122612979</v>
      </c>
      <c r="P90" s="49">
        <f t="shared" si="110"/>
        <v>11.429701536096767</v>
      </c>
      <c r="Q90" s="27">
        <f t="shared" si="111"/>
        <v>63.190513675720801</v>
      </c>
      <c r="R90" s="50">
        <f t="shared" si="112"/>
        <v>25.893477438674239</v>
      </c>
      <c r="S90" s="43">
        <f t="shared" si="113"/>
        <v>25.3973368319587</v>
      </c>
      <c r="T90" s="144">
        <v>91</v>
      </c>
      <c r="U90" s="31">
        <f t="shared" si="86"/>
        <v>960</v>
      </c>
      <c r="V90" s="27">
        <f t="shared" si="87"/>
        <v>23</v>
      </c>
      <c r="W90" s="28">
        <f t="shared" si="114"/>
        <v>0.92</v>
      </c>
      <c r="X90" s="29">
        <f t="shared" si="115"/>
        <v>689.72109085579518</v>
      </c>
      <c r="Y90" s="49">
        <f t="shared" si="116"/>
        <v>11.297265880394987</v>
      </c>
      <c r="Z90" s="27">
        <f t="shared" si="117"/>
        <v>61.052036674884427</v>
      </c>
      <c r="AA90" s="50">
        <f t="shared" si="118"/>
        <v>28.455716213436421</v>
      </c>
      <c r="AB90" s="43">
        <f t="shared" si="119"/>
        <v>27.962589706657024</v>
      </c>
      <c r="AC90" s="144">
        <v>91</v>
      </c>
      <c r="AD90" s="31">
        <f t="shared" si="88"/>
        <v>768</v>
      </c>
      <c r="AE90" s="27">
        <f t="shared" si="89"/>
        <v>23</v>
      </c>
      <c r="AF90" s="28">
        <f t="shared" si="120"/>
        <v>0.88</v>
      </c>
      <c r="AG90" s="29">
        <f t="shared" si="121"/>
        <v>652.96210608238357</v>
      </c>
      <c r="AH90" s="49">
        <f t="shared" si="122"/>
        <v>11.178811828877413</v>
      </c>
      <c r="AI90" s="27">
        <f t="shared" si="123"/>
        <v>58.410689443365882</v>
      </c>
      <c r="AJ90" s="50">
        <f t="shared" si="124"/>
        <v>31.118640505459886</v>
      </c>
      <c r="AK90" s="43">
        <f t="shared" si="125"/>
        <v>30.625090796653826</v>
      </c>
      <c r="AL90" s="144">
        <v>91</v>
      </c>
      <c r="AM90" s="31">
        <f t="shared" si="90"/>
        <v>614.40000000000009</v>
      </c>
      <c r="AN90" s="27">
        <f t="shared" si="91"/>
        <v>23</v>
      </c>
      <c r="AO90" s="28">
        <f t="shared" si="126"/>
        <v>0.82</v>
      </c>
      <c r="AP90" s="29">
        <f t="shared" si="127"/>
        <v>612.17916344441858</v>
      </c>
      <c r="AQ90" s="49">
        <f t="shared" si="128"/>
        <v>11.072863304315989</v>
      </c>
      <c r="AR90" s="27">
        <f t="shared" si="129"/>
        <v>55.286437357697977</v>
      </c>
      <c r="AS90" s="50">
        <f t="shared" si="130"/>
        <v>33.848447833801174</v>
      </c>
      <c r="AT90" s="43">
        <f t="shared" si="131"/>
        <v>33.351595227903431</v>
      </c>
      <c r="AU90" s="144">
        <v>91</v>
      </c>
      <c r="AV90" s="31">
        <f t="shared" si="92"/>
        <v>614.40000000000009</v>
      </c>
      <c r="AW90" s="27">
        <f t="shared" si="93"/>
        <v>23</v>
      </c>
      <c r="AX90" s="28">
        <f t="shared" si="132"/>
        <v>0.82</v>
      </c>
      <c r="AY90" s="29">
        <f t="shared" si="133"/>
        <v>612.17916344441858</v>
      </c>
      <c r="AZ90" s="49">
        <f t="shared" si="134"/>
        <v>11.072863304315989</v>
      </c>
      <c r="BA90" s="27">
        <f t="shared" si="135"/>
        <v>55.286437357697977</v>
      </c>
      <c r="BB90" s="50">
        <f t="shared" si="136"/>
        <v>33.848447833801174</v>
      </c>
      <c r="BC90" s="43">
        <f t="shared" si="137"/>
        <v>33.351595227903431</v>
      </c>
      <c r="BD90" s="144">
        <v>91</v>
      </c>
      <c r="BE90" s="31" t="str">
        <f t="shared" si="94"/>
        <v/>
      </c>
      <c r="BF90" s="27" t="str">
        <f t="shared" si="95"/>
        <v/>
      </c>
      <c r="BG90" s="28" t="str">
        <f t="shared" si="138"/>
        <v/>
      </c>
      <c r="BH90" s="29" t="str">
        <f t="shared" si="139"/>
        <v/>
      </c>
      <c r="BI90" s="49" t="str">
        <f t="shared" si="140"/>
        <v/>
      </c>
      <c r="BJ90" s="27" t="str">
        <f t="shared" si="141"/>
        <v/>
      </c>
      <c r="BK90" s="50" t="str">
        <f t="shared" si="142"/>
        <v/>
      </c>
      <c r="BL90" s="43" t="str">
        <f t="shared" si="143"/>
        <v/>
      </c>
      <c r="BM90" s="144">
        <v>91</v>
      </c>
      <c r="BN90" s="31" t="str">
        <f t="shared" si="96"/>
        <v/>
      </c>
      <c r="BO90" s="27" t="str">
        <f t="shared" si="97"/>
        <v/>
      </c>
      <c r="BP90" s="28" t="str">
        <f t="shared" si="144"/>
        <v/>
      </c>
      <c r="BQ90" s="29" t="str">
        <f t="shared" si="145"/>
        <v/>
      </c>
      <c r="BR90" s="49" t="str">
        <f t="shared" si="146"/>
        <v/>
      </c>
      <c r="BS90" s="27" t="str">
        <f t="shared" si="147"/>
        <v/>
      </c>
      <c r="BT90" s="50" t="str">
        <f t="shared" si="148"/>
        <v/>
      </c>
      <c r="BU90" s="43" t="str">
        <f t="shared" si="149"/>
        <v/>
      </c>
      <c r="BV90" s="15">
        <v>91</v>
      </c>
      <c r="BX90" s="79">
        <v>91</v>
      </c>
      <c r="BY90" s="101">
        <f t="shared" si="98"/>
        <v>614.40000000000009</v>
      </c>
      <c r="BZ90" s="256">
        <f t="shared" si="150"/>
        <v>22.321302585206627</v>
      </c>
      <c r="CA90" s="101">
        <f t="shared" si="151"/>
        <v>33.391811353044041</v>
      </c>
      <c r="CB90" s="102">
        <f t="shared" si="99"/>
        <v>612.17916344441858</v>
      </c>
      <c r="CC90" s="103">
        <f t="shared" si="152"/>
        <v>0.82</v>
      </c>
      <c r="CD90" s="93">
        <f t="shared" si="153"/>
        <v>11.04637609592333</v>
      </c>
      <c r="CE90" s="94">
        <f t="shared" si="81"/>
        <v>55.419004217169785</v>
      </c>
      <c r="CF90" s="95">
        <f t="shared" si="82"/>
        <v>33.889004758782406</v>
      </c>
      <c r="CG90" s="96">
        <f t="shared" si="154"/>
        <v>33.391811353044041</v>
      </c>
      <c r="CH90" s="22"/>
      <c r="CI90" s="79">
        <v>91</v>
      </c>
      <c r="CJ90" s="101">
        <f t="shared" si="155"/>
        <v>614.40000000000009</v>
      </c>
      <c r="CK90" s="101">
        <f t="shared" si="156"/>
        <v>22.321302585206627</v>
      </c>
      <c r="CL90" s="101">
        <f t="shared" si="157"/>
        <v>33.391811353044041</v>
      </c>
      <c r="CM90" s="101">
        <f t="shared" si="158"/>
        <v>612.17916344441858</v>
      </c>
      <c r="CN90" s="113">
        <f t="shared" si="159"/>
        <v>0.82</v>
      </c>
      <c r="CO90" s="101">
        <f t="shared" si="160"/>
        <v>1386.3046148839962</v>
      </c>
      <c r="CP90" s="113">
        <f t="shared" si="161"/>
        <v>23.517730015768823</v>
      </c>
    </row>
    <row r="91" spans="1:94" ht="15" customHeight="1">
      <c r="A91" s="4">
        <v>92</v>
      </c>
      <c r="B91" s="34">
        <f t="shared" si="83"/>
        <v>1600</v>
      </c>
      <c r="C91" s="32">
        <f t="shared" si="100"/>
        <v>23.1</v>
      </c>
      <c r="D91" s="120">
        <f t="shared" si="101"/>
        <v>1157.2927406362812</v>
      </c>
      <c r="E91" s="33">
        <f t="shared" si="102"/>
        <v>1.02</v>
      </c>
      <c r="F91" s="35">
        <f t="shared" si="103"/>
        <v>762.9792948627337</v>
      </c>
      <c r="G91" s="53">
        <f t="shared" si="104"/>
        <v>10.8110724</v>
      </c>
      <c r="H91" s="32">
        <f t="shared" si="105"/>
        <v>70.573877098698702</v>
      </c>
      <c r="I91" s="54">
        <f t="shared" si="106"/>
        <v>23.69829254758432</v>
      </c>
      <c r="J91" s="45">
        <f t="shared" si="107"/>
        <v>23.553074914151079</v>
      </c>
      <c r="K91" s="144">
        <v>92</v>
      </c>
      <c r="L91" s="36">
        <f t="shared" si="84"/>
        <v>1200</v>
      </c>
      <c r="M91" s="32">
        <f t="shared" si="85"/>
        <v>23.1</v>
      </c>
      <c r="N91" s="33">
        <f t="shared" si="108"/>
        <v>0.97</v>
      </c>
      <c r="O91" s="35">
        <f t="shared" si="109"/>
        <v>727.25645855010225</v>
      </c>
      <c r="P91" s="53">
        <f t="shared" si="110"/>
        <v>11.477629560166752</v>
      </c>
      <c r="Q91" s="32">
        <f t="shared" si="111"/>
        <v>63.362949181950803</v>
      </c>
      <c r="R91" s="54">
        <f t="shared" si="112"/>
        <v>25.928782682812855</v>
      </c>
      <c r="S91" s="45">
        <f t="shared" si="113"/>
        <v>25.431334581279526</v>
      </c>
      <c r="T91" s="144">
        <v>92</v>
      </c>
      <c r="U91" s="36">
        <f t="shared" si="86"/>
        <v>960</v>
      </c>
      <c r="V91" s="32">
        <f t="shared" si="87"/>
        <v>23.1</v>
      </c>
      <c r="W91" s="33">
        <f t="shared" si="114"/>
        <v>0.93</v>
      </c>
      <c r="X91" s="35">
        <f t="shared" si="115"/>
        <v>694.72910897629083</v>
      </c>
      <c r="Y91" s="53">
        <f t="shared" si="116"/>
        <v>11.34461809726627</v>
      </c>
      <c r="Z91" s="32">
        <f t="shared" si="117"/>
        <v>61.238651051964524</v>
      </c>
      <c r="AA91" s="54">
        <f t="shared" si="118"/>
        <v>28.499172536525585</v>
      </c>
      <c r="AB91" s="45">
        <f t="shared" si="119"/>
        <v>28.004776757030928</v>
      </c>
      <c r="AC91" s="144">
        <v>92</v>
      </c>
      <c r="AD91" s="36">
        <f t="shared" si="88"/>
        <v>768</v>
      </c>
      <c r="AE91" s="32">
        <f t="shared" si="89"/>
        <v>23.1</v>
      </c>
      <c r="AF91" s="33">
        <f t="shared" si="120"/>
        <v>0.88</v>
      </c>
      <c r="AG91" s="35">
        <f t="shared" si="121"/>
        <v>657.94496361038</v>
      </c>
      <c r="AH91" s="53">
        <f t="shared" si="122"/>
        <v>11.225649028133402</v>
      </c>
      <c r="AI91" s="32">
        <f t="shared" si="123"/>
        <v>58.610861782820493</v>
      </c>
      <c r="AJ91" s="54">
        <f t="shared" si="124"/>
        <v>31.171916399908582</v>
      </c>
      <c r="AK91" s="45">
        <f t="shared" si="125"/>
        <v>30.677110353880426</v>
      </c>
      <c r="AL91" s="144">
        <v>92</v>
      </c>
      <c r="AM91" s="36">
        <f t="shared" si="90"/>
        <v>614.40000000000009</v>
      </c>
      <c r="AN91" s="32">
        <f t="shared" si="91"/>
        <v>23.1</v>
      </c>
      <c r="AO91" s="33">
        <f t="shared" si="126"/>
        <v>0.82</v>
      </c>
      <c r="AP91" s="35">
        <f t="shared" si="127"/>
        <v>617.1024504128701</v>
      </c>
      <c r="AQ91" s="53">
        <f t="shared" si="128"/>
        <v>11.119239857813017</v>
      </c>
      <c r="AR91" s="32">
        <f t="shared" si="129"/>
        <v>55.498618458100658</v>
      </c>
      <c r="AS91" s="54">
        <f t="shared" si="130"/>
        <v>33.913338280541559</v>
      </c>
      <c r="AT91" s="45">
        <f t="shared" si="131"/>
        <v>33.415217112833979</v>
      </c>
      <c r="AU91" s="144">
        <v>92</v>
      </c>
      <c r="AV91" s="36">
        <f t="shared" si="92"/>
        <v>614.40000000000009</v>
      </c>
      <c r="AW91" s="32">
        <f t="shared" si="93"/>
        <v>23.1</v>
      </c>
      <c r="AX91" s="33">
        <f t="shared" si="132"/>
        <v>0.82</v>
      </c>
      <c r="AY91" s="35">
        <f t="shared" si="133"/>
        <v>617.1024504128701</v>
      </c>
      <c r="AZ91" s="53">
        <f t="shared" si="134"/>
        <v>11.119239857813017</v>
      </c>
      <c r="BA91" s="32">
        <f t="shared" si="135"/>
        <v>55.498618458100658</v>
      </c>
      <c r="BB91" s="54">
        <f t="shared" si="136"/>
        <v>33.913338280541559</v>
      </c>
      <c r="BC91" s="45">
        <f t="shared" si="137"/>
        <v>33.415217112833979</v>
      </c>
      <c r="BD91" s="144">
        <v>92</v>
      </c>
      <c r="BE91" s="36" t="str">
        <f t="shared" si="94"/>
        <v/>
      </c>
      <c r="BF91" s="32" t="str">
        <f t="shared" si="95"/>
        <v/>
      </c>
      <c r="BG91" s="33" t="str">
        <f t="shared" si="138"/>
        <v/>
      </c>
      <c r="BH91" s="35" t="str">
        <f t="shared" si="139"/>
        <v/>
      </c>
      <c r="BI91" s="53" t="str">
        <f t="shared" si="140"/>
        <v/>
      </c>
      <c r="BJ91" s="32" t="str">
        <f t="shared" si="141"/>
        <v/>
      </c>
      <c r="BK91" s="54" t="str">
        <f t="shared" si="142"/>
        <v/>
      </c>
      <c r="BL91" s="45" t="str">
        <f t="shared" si="143"/>
        <v/>
      </c>
      <c r="BM91" s="144">
        <v>92</v>
      </c>
      <c r="BN91" s="36" t="str">
        <f t="shared" si="96"/>
        <v/>
      </c>
      <c r="BO91" s="32" t="str">
        <f t="shared" si="97"/>
        <v/>
      </c>
      <c r="BP91" s="33" t="str">
        <f t="shared" si="144"/>
        <v/>
      </c>
      <c r="BQ91" s="35" t="str">
        <f t="shared" si="145"/>
        <v/>
      </c>
      <c r="BR91" s="53" t="str">
        <f t="shared" si="146"/>
        <v/>
      </c>
      <c r="BS91" s="32" t="str">
        <f t="shared" si="147"/>
        <v/>
      </c>
      <c r="BT91" s="54" t="str">
        <f t="shared" si="148"/>
        <v/>
      </c>
      <c r="BU91" s="45" t="str">
        <f t="shared" si="149"/>
        <v/>
      </c>
      <c r="BV91" s="4">
        <v>92</v>
      </c>
      <c r="BX91" s="77">
        <v>92</v>
      </c>
      <c r="BY91" s="104">
        <f t="shared" si="98"/>
        <v>614.40000000000009</v>
      </c>
      <c r="BZ91" s="254">
        <f t="shared" si="150"/>
        <v>22.413359074707525</v>
      </c>
      <c r="CA91" s="104">
        <f t="shared" si="151"/>
        <v>33.455812452658691</v>
      </c>
      <c r="CB91" s="105">
        <f t="shared" si="99"/>
        <v>617.1024504128701</v>
      </c>
      <c r="CC91" s="106">
        <f t="shared" si="152"/>
        <v>0.82</v>
      </c>
      <c r="CD91" s="87">
        <f t="shared" si="153"/>
        <v>11.092442641730077</v>
      </c>
      <c r="CE91" s="23">
        <f t="shared" si="81"/>
        <v>55.632692486622695</v>
      </c>
      <c r="CF91" s="24">
        <f t="shared" si="82"/>
        <v>33.954277633751289</v>
      </c>
      <c r="CG91" s="88">
        <f t="shared" si="154"/>
        <v>33.455812452658691</v>
      </c>
      <c r="CH91" s="22"/>
      <c r="CI91" s="77">
        <v>92</v>
      </c>
      <c r="CJ91" s="104">
        <f t="shared" si="155"/>
        <v>614.40000000000009</v>
      </c>
      <c r="CK91" s="104">
        <f t="shared" si="156"/>
        <v>22.413359074707525</v>
      </c>
      <c r="CL91" s="104">
        <f t="shared" si="157"/>
        <v>33.455812452658691</v>
      </c>
      <c r="CM91" s="104">
        <f t="shared" si="158"/>
        <v>617.1024504128701</v>
      </c>
      <c r="CN91" s="114">
        <f t="shared" si="159"/>
        <v>0.82</v>
      </c>
      <c r="CO91" s="104">
        <f t="shared" si="160"/>
        <v>1384.2094908755901</v>
      </c>
      <c r="CP91" s="114">
        <f t="shared" si="161"/>
        <v>23.553074914151079</v>
      </c>
    </row>
    <row r="92" spans="1:94" ht="15" customHeight="1">
      <c r="A92" s="4">
        <v>93</v>
      </c>
      <c r="B92" s="34">
        <f t="shared" si="83"/>
        <v>1600</v>
      </c>
      <c r="C92" s="32">
        <f t="shared" si="100"/>
        <v>23.2</v>
      </c>
      <c r="D92" s="120">
        <f t="shared" si="101"/>
        <v>1155.2037558007751</v>
      </c>
      <c r="E92" s="33">
        <f t="shared" si="102"/>
        <v>1.02</v>
      </c>
      <c r="F92" s="35">
        <f t="shared" si="103"/>
        <v>767.9657599985278</v>
      </c>
      <c r="G92" s="53">
        <f t="shared" si="104"/>
        <v>10.8476728</v>
      </c>
      <c r="H92" s="32">
        <f t="shared" si="105"/>
        <v>70.795439183833778</v>
      </c>
      <c r="I92" s="54">
        <f t="shared" si="106"/>
        <v>23.735463018939406</v>
      </c>
      <c r="J92" s="45">
        <f t="shared" si="107"/>
        <v>23.588167285228305</v>
      </c>
      <c r="K92" s="144">
        <v>93</v>
      </c>
      <c r="L92" s="36">
        <f t="shared" si="84"/>
        <v>1200</v>
      </c>
      <c r="M92" s="32">
        <f t="shared" si="85"/>
        <v>23.2</v>
      </c>
      <c r="N92" s="33">
        <f t="shared" si="108"/>
        <v>0.97</v>
      </c>
      <c r="O92" s="35">
        <f t="shared" si="109"/>
        <v>732.26826051283876</v>
      </c>
      <c r="P92" s="53">
        <f t="shared" si="110"/>
        <v>11.525557584236738</v>
      </c>
      <c r="Q92" s="32">
        <f t="shared" si="111"/>
        <v>63.534302367665632</v>
      </c>
      <c r="R92" s="54">
        <f t="shared" si="112"/>
        <v>25.963818771140083</v>
      </c>
      <c r="S92" s="45">
        <f t="shared" si="113"/>
        <v>25.465065436505242</v>
      </c>
      <c r="T92" s="144">
        <v>93</v>
      </c>
      <c r="U92" s="36">
        <f t="shared" si="86"/>
        <v>960</v>
      </c>
      <c r="V92" s="32">
        <f t="shared" si="87"/>
        <v>23.2</v>
      </c>
      <c r="W92" s="33">
        <f t="shared" si="114"/>
        <v>0.93</v>
      </c>
      <c r="X92" s="35">
        <f t="shared" si="115"/>
        <v>699.74201827822446</v>
      </c>
      <c r="Y92" s="53">
        <f t="shared" si="116"/>
        <v>11.391970314137552</v>
      </c>
      <c r="Z92" s="32">
        <f t="shared" si="117"/>
        <v>61.424143408259887</v>
      </c>
      <c r="AA92" s="54">
        <f t="shared" si="118"/>
        <v>28.542302010364111</v>
      </c>
      <c r="AB92" s="45">
        <f t="shared" si="119"/>
        <v>28.046639704668451</v>
      </c>
      <c r="AC92" s="144">
        <v>93</v>
      </c>
      <c r="AD92" s="36">
        <f t="shared" si="88"/>
        <v>768</v>
      </c>
      <c r="AE92" s="32">
        <f t="shared" si="89"/>
        <v>23.2</v>
      </c>
      <c r="AF92" s="33">
        <f t="shared" si="120"/>
        <v>0.88</v>
      </c>
      <c r="AG92" s="35">
        <f t="shared" si="121"/>
        <v>662.93387538338186</v>
      </c>
      <c r="AH92" s="53">
        <f t="shared" si="122"/>
        <v>11.27248622738939</v>
      </c>
      <c r="AI92" s="32">
        <f t="shared" si="123"/>
        <v>58.809907771066008</v>
      </c>
      <c r="AJ92" s="54">
        <f t="shared" si="124"/>
        <v>31.224802382186944</v>
      </c>
      <c r="AK92" s="45">
        <f t="shared" si="125"/>
        <v>30.728743275368668</v>
      </c>
      <c r="AL92" s="144">
        <v>93</v>
      </c>
      <c r="AM92" s="36">
        <f t="shared" si="90"/>
        <v>614.40000000000009</v>
      </c>
      <c r="AN92" s="32">
        <f t="shared" si="91"/>
        <v>23.2</v>
      </c>
      <c r="AO92" s="33">
        <f t="shared" si="126"/>
        <v>0.83</v>
      </c>
      <c r="AP92" s="35">
        <f t="shared" si="127"/>
        <v>622.03328381207598</v>
      </c>
      <c r="AQ92" s="53">
        <f t="shared" si="128"/>
        <v>11.165616411310042</v>
      </c>
      <c r="AR92" s="32">
        <f t="shared" si="129"/>
        <v>55.709712827139285</v>
      </c>
      <c r="AS92" s="54">
        <f t="shared" si="130"/>
        <v>33.977773400318377</v>
      </c>
      <c r="AT92" s="45">
        <f t="shared" si="131"/>
        <v>33.478387496913449</v>
      </c>
      <c r="AU92" s="144">
        <v>93</v>
      </c>
      <c r="AV92" s="36">
        <f t="shared" si="92"/>
        <v>614.40000000000009</v>
      </c>
      <c r="AW92" s="32">
        <f t="shared" si="93"/>
        <v>23.2</v>
      </c>
      <c r="AX92" s="33">
        <f t="shared" si="132"/>
        <v>0.83</v>
      </c>
      <c r="AY92" s="35">
        <f t="shared" si="133"/>
        <v>622.03328381207598</v>
      </c>
      <c r="AZ92" s="53">
        <f t="shared" si="134"/>
        <v>11.165616411310042</v>
      </c>
      <c r="BA92" s="32">
        <f t="shared" si="135"/>
        <v>55.709712827139285</v>
      </c>
      <c r="BB92" s="54">
        <f t="shared" si="136"/>
        <v>33.977773400318377</v>
      </c>
      <c r="BC92" s="45">
        <f t="shared" si="137"/>
        <v>33.478387496913449</v>
      </c>
      <c r="BD92" s="144">
        <v>93</v>
      </c>
      <c r="BE92" s="36" t="str">
        <f t="shared" si="94"/>
        <v/>
      </c>
      <c r="BF92" s="32" t="str">
        <f t="shared" si="95"/>
        <v/>
      </c>
      <c r="BG92" s="33" t="str">
        <f t="shared" si="138"/>
        <v/>
      </c>
      <c r="BH92" s="35" t="str">
        <f t="shared" si="139"/>
        <v/>
      </c>
      <c r="BI92" s="53" t="str">
        <f t="shared" si="140"/>
        <v/>
      </c>
      <c r="BJ92" s="32" t="str">
        <f t="shared" si="141"/>
        <v/>
      </c>
      <c r="BK92" s="54" t="str">
        <f t="shared" si="142"/>
        <v/>
      </c>
      <c r="BL92" s="45" t="str">
        <f t="shared" si="143"/>
        <v/>
      </c>
      <c r="BM92" s="144">
        <v>93</v>
      </c>
      <c r="BN92" s="36" t="str">
        <f t="shared" si="96"/>
        <v/>
      </c>
      <c r="BO92" s="32" t="str">
        <f t="shared" si="97"/>
        <v/>
      </c>
      <c r="BP92" s="33" t="str">
        <f t="shared" si="144"/>
        <v/>
      </c>
      <c r="BQ92" s="35" t="str">
        <f t="shared" si="145"/>
        <v/>
      </c>
      <c r="BR92" s="53" t="str">
        <f t="shared" si="146"/>
        <v/>
      </c>
      <c r="BS92" s="32" t="str">
        <f t="shared" si="147"/>
        <v/>
      </c>
      <c r="BT92" s="54" t="str">
        <f t="shared" si="148"/>
        <v/>
      </c>
      <c r="BU92" s="45" t="str">
        <f t="shared" si="149"/>
        <v/>
      </c>
      <c r="BV92" s="4">
        <v>93</v>
      </c>
      <c r="BX92" s="77">
        <v>93</v>
      </c>
      <c r="BY92" s="104">
        <f t="shared" si="98"/>
        <v>614.40000000000009</v>
      </c>
      <c r="BZ92" s="254">
        <f t="shared" si="150"/>
        <v>22.505415564208423</v>
      </c>
      <c r="CA92" s="104">
        <f t="shared" si="151"/>
        <v>33.519360152063037</v>
      </c>
      <c r="CB92" s="105">
        <f t="shared" si="99"/>
        <v>622.03328381207598</v>
      </c>
      <c r="CC92" s="106">
        <f t="shared" si="152"/>
        <v>0.83</v>
      </c>
      <c r="CD92" s="87">
        <f t="shared" si="153"/>
        <v>11.138509187536823</v>
      </c>
      <c r="CE92" s="23">
        <f t="shared" si="81"/>
        <v>55.845290724191862</v>
      </c>
      <c r="CF92" s="24">
        <f t="shared" si="82"/>
        <v>34.019093266301823</v>
      </c>
      <c r="CG92" s="88">
        <f t="shared" si="154"/>
        <v>33.519360152063037</v>
      </c>
      <c r="CH92" s="22"/>
      <c r="CI92" s="77">
        <v>93</v>
      </c>
      <c r="CJ92" s="104">
        <f t="shared" si="155"/>
        <v>614.40000000000009</v>
      </c>
      <c r="CK92" s="104">
        <f t="shared" si="156"/>
        <v>22.505415564208423</v>
      </c>
      <c r="CL92" s="104">
        <f t="shared" si="157"/>
        <v>33.519360152063037</v>
      </c>
      <c r="CM92" s="104">
        <f t="shared" si="158"/>
        <v>622.03328381207598</v>
      </c>
      <c r="CN92" s="114">
        <f t="shared" si="159"/>
        <v>0.83</v>
      </c>
      <c r="CO92" s="104">
        <f t="shared" si="160"/>
        <v>1382.1205060400839</v>
      </c>
      <c r="CP92" s="114">
        <f t="shared" si="161"/>
        <v>23.588167285228305</v>
      </c>
    </row>
    <row r="93" spans="1:94" ht="15" customHeight="1">
      <c r="A93" s="4">
        <v>94</v>
      </c>
      <c r="B93" s="34">
        <f t="shared" si="83"/>
        <v>1600</v>
      </c>
      <c r="C93" s="32">
        <f t="shared" si="100"/>
        <v>23.4</v>
      </c>
      <c r="D93" s="120">
        <f t="shared" si="101"/>
        <v>1151.0441440703985</v>
      </c>
      <c r="E93" s="33">
        <f t="shared" si="102"/>
        <v>1.02</v>
      </c>
      <c r="F93" s="35">
        <f t="shared" si="103"/>
        <v>777.94877084682946</v>
      </c>
      <c r="G93" s="53">
        <f t="shared" si="104"/>
        <v>10.9208736</v>
      </c>
      <c r="H93" s="32">
        <f t="shared" si="105"/>
        <v>71.235031128538054</v>
      </c>
      <c r="I93" s="54">
        <f t="shared" si="106"/>
        <v>23.809039591520555</v>
      </c>
      <c r="J93" s="45">
        <f t="shared" si="107"/>
        <v>23.657605459434038</v>
      </c>
      <c r="K93" s="144">
        <v>94</v>
      </c>
      <c r="L93" s="36">
        <f t="shared" si="84"/>
        <v>1200</v>
      </c>
      <c r="M93" s="32">
        <f t="shared" si="85"/>
        <v>23.4</v>
      </c>
      <c r="N93" s="33">
        <f t="shared" si="108"/>
        <v>0.97</v>
      </c>
      <c r="O93" s="35">
        <f t="shared" si="109"/>
        <v>742.30386609919765</v>
      </c>
      <c r="P93" s="53">
        <f t="shared" si="110"/>
        <v>11.62141363237671</v>
      </c>
      <c r="Q93" s="32">
        <f t="shared" si="111"/>
        <v>63.873801379134648</v>
      </c>
      <c r="R93" s="54">
        <f t="shared" si="112"/>
        <v>26.033095889091129</v>
      </c>
      <c r="S93" s="45">
        <f t="shared" si="113"/>
        <v>25.531738769131547</v>
      </c>
      <c r="T93" s="144">
        <v>94</v>
      </c>
      <c r="U93" s="36">
        <f t="shared" si="86"/>
        <v>960</v>
      </c>
      <c r="V93" s="32">
        <f t="shared" si="87"/>
        <v>23.4</v>
      </c>
      <c r="W93" s="33">
        <f t="shared" si="114"/>
        <v>0.93</v>
      </c>
      <c r="X93" s="35">
        <f t="shared" si="115"/>
        <v>709.78228758327316</v>
      </c>
      <c r="Y93" s="53">
        <f t="shared" si="116"/>
        <v>11.486674747880118</v>
      </c>
      <c r="Z93" s="32">
        <f t="shared" si="117"/>
        <v>61.791798162846433</v>
      </c>
      <c r="AA93" s="54">
        <f t="shared" si="118"/>
        <v>28.627594671566026</v>
      </c>
      <c r="AB93" s="45">
        <f t="shared" si="119"/>
        <v>28.129407433173608</v>
      </c>
      <c r="AC93" s="144">
        <v>94</v>
      </c>
      <c r="AD93" s="36">
        <f t="shared" si="88"/>
        <v>768</v>
      </c>
      <c r="AE93" s="32">
        <f t="shared" si="89"/>
        <v>23.4</v>
      </c>
      <c r="AF93" s="33">
        <f t="shared" si="120"/>
        <v>0.88</v>
      </c>
      <c r="AG93" s="35">
        <f t="shared" si="121"/>
        <v>672.92956991094366</v>
      </c>
      <c r="AH93" s="53">
        <f t="shared" si="122"/>
        <v>11.366160625901369</v>
      </c>
      <c r="AI93" s="32">
        <f t="shared" si="123"/>
        <v>59.204650722378688</v>
      </c>
      <c r="AJ93" s="54">
        <f t="shared" si="124"/>
        <v>31.32942043912778</v>
      </c>
      <c r="AK93" s="45">
        <f t="shared" si="125"/>
        <v>30.830864907014952</v>
      </c>
      <c r="AL93" s="144">
        <v>94</v>
      </c>
      <c r="AM93" s="36">
        <f t="shared" si="90"/>
        <v>614.40000000000009</v>
      </c>
      <c r="AN93" s="32">
        <f t="shared" si="91"/>
        <v>23.4</v>
      </c>
      <c r="AO93" s="33">
        <f t="shared" si="126"/>
        <v>0.83</v>
      </c>
      <c r="AP93" s="35">
        <f t="shared" si="127"/>
        <v>631.91722782270324</v>
      </c>
      <c r="AQ93" s="53">
        <f t="shared" si="128"/>
        <v>11.258369518304093</v>
      </c>
      <c r="AR93" s="32">
        <f t="shared" si="129"/>
        <v>56.128662928971991</v>
      </c>
      <c r="AS93" s="54">
        <f t="shared" si="130"/>
        <v>34.105294513303285</v>
      </c>
      <c r="AT93" s="45">
        <f t="shared" si="131"/>
        <v>33.603390475214205</v>
      </c>
      <c r="AU93" s="144">
        <v>94</v>
      </c>
      <c r="AV93" s="36">
        <f t="shared" si="92"/>
        <v>614.40000000000009</v>
      </c>
      <c r="AW93" s="32">
        <f t="shared" si="93"/>
        <v>23.4</v>
      </c>
      <c r="AX93" s="33">
        <f t="shared" si="132"/>
        <v>0.83</v>
      </c>
      <c r="AY93" s="35">
        <f t="shared" si="133"/>
        <v>631.91722782270324</v>
      </c>
      <c r="AZ93" s="53">
        <f t="shared" si="134"/>
        <v>11.258369518304093</v>
      </c>
      <c r="BA93" s="32">
        <f t="shared" si="135"/>
        <v>56.128662928971991</v>
      </c>
      <c r="BB93" s="54">
        <f t="shared" si="136"/>
        <v>34.105294513303285</v>
      </c>
      <c r="BC93" s="45">
        <f t="shared" si="137"/>
        <v>33.603390475214205</v>
      </c>
      <c r="BD93" s="144">
        <v>94</v>
      </c>
      <c r="BE93" s="36" t="str">
        <f t="shared" si="94"/>
        <v/>
      </c>
      <c r="BF93" s="32" t="str">
        <f t="shared" si="95"/>
        <v/>
      </c>
      <c r="BG93" s="33" t="str">
        <f t="shared" si="138"/>
        <v/>
      </c>
      <c r="BH93" s="35" t="str">
        <f t="shared" si="139"/>
        <v/>
      </c>
      <c r="BI93" s="53" t="str">
        <f t="shared" si="140"/>
        <v/>
      </c>
      <c r="BJ93" s="32" t="str">
        <f t="shared" si="141"/>
        <v/>
      </c>
      <c r="BK93" s="54" t="str">
        <f t="shared" si="142"/>
        <v/>
      </c>
      <c r="BL93" s="45" t="str">
        <f t="shared" si="143"/>
        <v/>
      </c>
      <c r="BM93" s="144">
        <v>94</v>
      </c>
      <c r="BN93" s="36" t="str">
        <f t="shared" si="96"/>
        <v/>
      </c>
      <c r="BO93" s="32" t="str">
        <f t="shared" si="97"/>
        <v/>
      </c>
      <c r="BP93" s="33" t="str">
        <f t="shared" si="144"/>
        <v/>
      </c>
      <c r="BQ93" s="35" t="str">
        <f t="shared" si="145"/>
        <v/>
      </c>
      <c r="BR93" s="53" t="str">
        <f t="shared" si="146"/>
        <v/>
      </c>
      <c r="BS93" s="32" t="str">
        <f t="shared" si="147"/>
        <v/>
      </c>
      <c r="BT93" s="54" t="str">
        <f t="shared" si="148"/>
        <v/>
      </c>
      <c r="BU93" s="45" t="str">
        <f t="shared" si="149"/>
        <v/>
      </c>
      <c r="BV93" s="4">
        <v>94</v>
      </c>
      <c r="BX93" s="77">
        <v>94</v>
      </c>
      <c r="BY93" s="104">
        <f t="shared" si="98"/>
        <v>614.40000000000009</v>
      </c>
      <c r="BZ93" s="254">
        <f t="shared" si="150"/>
        <v>22.689528543210219</v>
      </c>
      <c r="CA93" s="104">
        <f t="shared" si="151"/>
        <v>33.645112102411929</v>
      </c>
      <c r="CB93" s="105">
        <f t="shared" si="99"/>
        <v>631.91722782270324</v>
      </c>
      <c r="CC93" s="106">
        <f t="shared" si="152"/>
        <v>0.83</v>
      </c>
      <c r="CD93" s="87">
        <f t="shared" si="153"/>
        <v>11.230642279150317</v>
      </c>
      <c r="CE93" s="23">
        <f t="shared" si="81"/>
        <v>56.267238517235775</v>
      </c>
      <c r="CF93" s="24">
        <f t="shared" si="82"/>
        <v>34.147369698280372</v>
      </c>
      <c r="CG93" s="88">
        <f t="shared" si="154"/>
        <v>33.645112102411929</v>
      </c>
      <c r="CH93" s="22"/>
      <c r="CI93" s="77">
        <v>94</v>
      </c>
      <c r="CJ93" s="104">
        <f t="shared" si="155"/>
        <v>614.40000000000009</v>
      </c>
      <c r="CK93" s="104">
        <f t="shared" si="156"/>
        <v>22.689528543210219</v>
      </c>
      <c r="CL93" s="104">
        <f t="shared" si="157"/>
        <v>33.645112102411929</v>
      </c>
      <c r="CM93" s="104">
        <f t="shared" si="158"/>
        <v>631.91722782270324</v>
      </c>
      <c r="CN93" s="114">
        <f t="shared" si="159"/>
        <v>0.83</v>
      </c>
      <c r="CO93" s="104">
        <f t="shared" si="160"/>
        <v>1377.9608943097073</v>
      </c>
      <c r="CP93" s="114">
        <f t="shared" si="161"/>
        <v>23.657605459434038</v>
      </c>
    </row>
    <row r="94" spans="1:94" ht="15" customHeight="1">
      <c r="A94" s="4">
        <v>95</v>
      </c>
      <c r="B94" s="34">
        <f t="shared" si="83"/>
        <v>1600</v>
      </c>
      <c r="C94" s="32">
        <f t="shared" si="100"/>
        <v>23.5</v>
      </c>
      <c r="D94" s="120">
        <f t="shared" si="101"/>
        <v>1148.973486760761</v>
      </c>
      <c r="E94" s="33">
        <f t="shared" si="102"/>
        <v>1.02</v>
      </c>
      <c r="F94" s="35">
        <f t="shared" si="103"/>
        <v>782.94526707156103</v>
      </c>
      <c r="G94" s="53">
        <f t="shared" si="104"/>
        <v>10.957474000000001</v>
      </c>
      <c r="H94" s="32">
        <f t="shared" si="105"/>
        <v>71.453080068596194</v>
      </c>
      <c r="I94" s="54">
        <f t="shared" si="106"/>
        <v>23.84545123504488</v>
      </c>
      <c r="J94" s="45">
        <f t="shared" si="107"/>
        <v>23.691956675780684</v>
      </c>
      <c r="K94" s="144">
        <v>95</v>
      </c>
      <c r="L94" s="36">
        <f t="shared" si="84"/>
        <v>1200</v>
      </c>
      <c r="M94" s="32">
        <f t="shared" si="85"/>
        <v>23.5</v>
      </c>
      <c r="N94" s="33">
        <f t="shared" si="108"/>
        <v>0.98</v>
      </c>
      <c r="O94" s="35">
        <f t="shared" si="109"/>
        <v>747.32759071498594</v>
      </c>
      <c r="P94" s="53">
        <f t="shared" si="110"/>
        <v>11.669341656446697</v>
      </c>
      <c r="Q94" s="32">
        <f t="shared" si="111"/>
        <v>64.041966780716095</v>
      </c>
      <c r="R94" s="54">
        <f t="shared" si="112"/>
        <v>26.067343015706989</v>
      </c>
      <c r="S94" s="45">
        <f t="shared" si="113"/>
        <v>25.564687292291161</v>
      </c>
      <c r="T94" s="144">
        <v>95</v>
      </c>
      <c r="U94" s="36">
        <f t="shared" si="86"/>
        <v>960</v>
      </c>
      <c r="V94" s="32">
        <f t="shared" si="87"/>
        <v>23.5</v>
      </c>
      <c r="W94" s="33">
        <f t="shared" si="114"/>
        <v>0.93</v>
      </c>
      <c r="X94" s="35">
        <f t="shared" si="115"/>
        <v>714.80953883867062</v>
      </c>
      <c r="Y94" s="53">
        <f t="shared" si="116"/>
        <v>11.534026964751401</v>
      </c>
      <c r="Z94" s="32">
        <f t="shared" si="117"/>
        <v>61.97397847457497</v>
      </c>
      <c r="AA94" s="54">
        <f t="shared" si="118"/>
        <v>28.6697648771014</v>
      </c>
      <c r="AB94" s="45">
        <f t="shared" si="119"/>
        <v>28.17031917323953</v>
      </c>
      <c r="AC94" s="144">
        <v>95</v>
      </c>
      <c r="AD94" s="36">
        <f t="shared" si="88"/>
        <v>768</v>
      </c>
      <c r="AE94" s="32">
        <f t="shared" si="89"/>
        <v>23.5</v>
      </c>
      <c r="AF94" s="33">
        <f t="shared" si="120"/>
        <v>0.89</v>
      </c>
      <c r="AG94" s="35">
        <f t="shared" si="121"/>
        <v>677.93620993099978</v>
      </c>
      <c r="AH94" s="53">
        <f t="shared" si="122"/>
        <v>11.412997825157358</v>
      </c>
      <c r="AI94" s="32">
        <f t="shared" si="123"/>
        <v>59.400362666909793</v>
      </c>
      <c r="AJ94" s="54">
        <f t="shared" si="124"/>
        <v>31.381160318018921</v>
      </c>
      <c r="AK94" s="45">
        <f t="shared" si="125"/>
        <v>30.881361355822737</v>
      </c>
      <c r="AL94" s="144">
        <v>95</v>
      </c>
      <c r="AM94" s="36">
        <f t="shared" si="90"/>
        <v>614.40000000000009</v>
      </c>
      <c r="AN94" s="32">
        <f t="shared" si="91"/>
        <v>23.5</v>
      </c>
      <c r="AO94" s="33">
        <f t="shared" si="126"/>
        <v>0.83</v>
      </c>
      <c r="AP94" s="35">
        <f t="shared" si="127"/>
        <v>636.87016080385274</v>
      </c>
      <c r="AQ94" s="53">
        <f t="shared" si="128"/>
        <v>11.304746071801121</v>
      </c>
      <c r="AR94" s="32">
        <f t="shared" si="129"/>
        <v>56.336529521214075</v>
      </c>
      <c r="AS94" s="54">
        <f t="shared" si="130"/>
        <v>34.168388834792708</v>
      </c>
      <c r="AT94" s="45">
        <f t="shared" si="131"/>
        <v>33.665231327734276</v>
      </c>
      <c r="AU94" s="144">
        <v>95</v>
      </c>
      <c r="AV94" s="36">
        <f t="shared" si="92"/>
        <v>614.40000000000009</v>
      </c>
      <c r="AW94" s="32">
        <f t="shared" si="93"/>
        <v>23.5</v>
      </c>
      <c r="AX94" s="33">
        <f t="shared" si="132"/>
        <v>0.83</v>
      </c>
      <c r="AY94" s="35">
        <f t="shared" si="133"/>
        <v>636.87016080385274</v>
      </c>
      <c r="AZ94" s="53">
        <f t="shared" si="134"/>
        <v>11.304746071801121</v>
      </c>
      <c r="BA94" s="32">
        <f t="shared" si="135"/>
        <v>56.336529521214075</v>
      </c>
      <c r="BB94" s="54">
        <f t="shared" si="136"/>
        <v>34.168388834792708</v>
      </c>
      <c r="BC94" s="45">
        <f t="shared" si="137"/>
        <v>33.665231327734276</v>
      </c>
      <c r="BD94" s="144">
        <v>95</v>
      </c>
      <c r="BE94" s="36" t="str">
        <f t="shared" si="94"/>
        <v/>
      </c>
      <c r="BF94" s="32" t="str">
        <f t="shared" si="95"/>
        <v/>
      </c>
      <c r="BG94" s="33" t="str">
        <f t="shared" si="138"/>
        <v/>
      </c>
      <c r="BH94" s="35" t="str">
        <f t="shared" si="139"/>
        <v/>
      </c>
      <c r="BI94" s="53" t="str">
        <f t="shared" si="140"/>
        <v/>
      </c>
      <c r="BJ94" s="32" t="str">
        <f t="shared" si="141"/>
        <v/>
      </c>
      <c r="BK94" s="54" t="str">
        <f t="shared" si="142"/>
        <v/>
      </c>
      <c r="BL94" s="45" t="str">
        <f t="shared" si="143"/>
        <v/>
      </c>
      <c r="BM94" s="144">
        <v>95</v>
      </c>
      <c r="BN94" s="36" t="str">
        <f t="shared" si="96"/>
        <v/>
      </c>
      <c r="BO94" s="32" t="str">
        <f t="shared" si="97"/>
        <v/>
      </c>
      <c r="BP94" s="33" t="str">
        <f t="shared" si="144"/>
        <v/>
      </c>
      <c r="BQ94" s="35" t="str">
        <f t="shared" si="145"/>
        <v/>
      </c>
      <c r="BR94" s="53" t="str">
        <f t="shared" si="146"/>
        <v/>
      </c>
      <c r="BS94" s="32" t="str">
        <f t="shared" si="147"/>
        <v/>
      </c>
      <c r="BT94" s="54" t="str">
        <f t="shared" si="148"/>
        <v/>
      </c>
      <c r="BU94" s="45" t="str">
        <f t="shared" si="149"/>
        <v/>
      </c>
      <c r="BV94" s="4">
        <v>95</v>
      </c>
      <c r="BX94" s="77">
        <v>95</v>
      </c>
      <c r="BY94" s="104">
        <f t="shared" si="98"/>
        <v>614.40000000000009</v>
      </c>
      <c r="BZ94" s="254">
        <f t="shared" si="150"/>
        <v>22.781585032711117</v>
      </c>
      <c r="CA94" s="104">
        <f t="shared" si="151"/>
        <v>33.707324631441843</v>
      </c>
      <c r="CB94" s="105">
        <f t="shared" si="99"/>
        <v>636.87016080385274</v>
      </c>
      <c r="CC94" s="106">
        <f t="shared" si="152"/>
        <v>0.83</v>
      </c>
      <c r="CD94" s="87">
        <f t="shared" si="153"/>
        <v>11.276708824957062</v>
      </c>
      <c r="CE94" s="23">
        <f t="shared" si="81"/>
        <v>56.476598863168547</v>
      </c>
      <c r="CF94" s="24">
        <f t="shared" si="82"/>
        <v>34.210838845943982</v>
      </c>
      <c r="CG94" s="88">
        <f t="shared" si="154"/>
        <v>33.707324631441843</v>
      </c>
      <c r="CH94" s="22"/>
      <c r="CI94" s="77">
        <v>95</v>
      </c>
      <c r="CJ94" s="104">
        <f t="shared" si="155"/>
        <v>614.40000000000009</v>
      </c>
      <c r="CK94" s="104">
        <f t="shared" si="156"/>
        <v>22.781585032711117</v>
      </c>
      <c r="CL94" s="104">
        <f t="shared" si="157"/>
        <v>33.707324631441843</v>
      </c>
      <c r="CM94" s="104">
        <f t="shared" si="158"/>
        <v>636.87016080385274</v>
      </c>
      <c r="CN94" s="114">
        <f t="shared" si="159"/>
        <v>0.83</v>
      </c>
      <c r="CO94" s="104">
        <f t="shared" si="160"/>
        <v>1375.8902370000699</v>
      </c>
      <c r="CP94" s="114">
        <f t="shared" si="161"/>
        <v>23.691956675780684</v>
      </c>
    </row>
    <row r="95" spans="1:94" ht="15" customHeight="1">
      <c r="A95" s="4">
        <v>96</v>
      </c>
      <c r="B95" s="34">
        <f t="shared" si="83"/>
        <v>1600</v>
      </c>
      <c r="C95" s="32">
        <f t="shared" si="100"/>
        <v>23.6</v>
      </c>
      <c r="D95" s="120">
        <f t="shared" si="101"/>
        <v>1146.9089078166305</v>
      </c>
      <c r="E95" s="33">
        <f t="shared" si="102"/>
        <v>1.02</v>
      </c>
      <c r="F95" s="35">
        <f t="shared" si="103"/>
        <v>787.94505842890408</v>
      </c>
      <c r="G95" s="53">
        <f t="shared" si="104"/>
        <v>10.994074400000001</v>
      </c>
      <c r="H95" s="32">
        <f t="shared" si="105"/>
        <v>71.669976913100029</v>
      </c>
      <c r="I95" s="54">
        <f t="shared" si="106"/>
        <v>23.881615415421429</v>
      </c>
      <c r="J95" s="45">
        <f t="shared" si="107"/>
        <v>23.72606619239626</v>
      </c>
      <c r="K95" s="144">
        <v>96</v>
      </c>
      <c r="L95" s="36">
        <f t="shared" si="84"/>
        <v>1200</v>
      </c>
      <c r="M95" s="32">
        <f t="shared" si="85"/>
        <v>23.6</v>
      </c>
      <c r="N95" s="33">
        <f t="shared" si="108"/>
        <v>0.98</v>
      </c>
      <c r="O95" s="35">
        <f t="shared" si="109"/>
        <v>752.35521191615169</v>
      </c>
      <c r="P95" s="53">
        <f t="shared" si="110"/>
        <v>11.717269680516683</v>
      </c>
      <c r="Q95" s="32">
        <f t="shared" si="111"/>
        <v>64.209089013898662</v>
      </c>
      <c r="R95" s="54">
        <f t="shared" si="112"/>
        <v>26.101333181773796</v>
      </c>
      <c r="S95" s="45">
        <f t="shared" si="113"/>
        <v>25.597381014141213</v>
      </c>
      <c r="T95" s="144">
        <v>96</v>
      </c>
      <c r="U95" s="36">
        <f t="shared" si="86"/>
        <v>960</v>
      </c>
      <c r="V95" s="32">
        <f t="shared" si="87"/>
        <v>23.6</v>
      </c>
      <c r="W95" s="33">
        <f t="shared" si="114"/>
        <v>0.94</v>
      </c>
      <c r="X95" s="35">
        <f t="shared" si="115"/>
        <v>719.84146373803173</v>
      </c>
      <c r="Y95" s="53">
        <f t="shared" si="116"/>
        <v>11.581379181622683</v>
      </c>
      <c r="Z95" s="32">
        <f t="shared" si="117"/>
        <v>62.155072591032614</v>
      </c>
      <c r="AA95" s="54">
        <f t="shared" si="118"/>
        <v>28.71162227086565</v>
      </c>
      <c r="AB95" s="45">
        <f t="shared" si="119"/>
        <v>28.210920730091637</v>
      </c>
      <c r="AC95" s="144">
        <v>96</v>
      </c>
      <c r="AD95" s="36">
        <f t="shared" si="88"/>
        <v>768</v>
      </c>
      <c r="AE95" s="32">
        <f t="shared" si="89"/>
        <v>23.6</v>
      </c>
      <c r="AF95" s="33">
        <f t="shared" si="120"/>
        <v>0.89</v>
      </c>
      <c r="AG95" s="35">
        <f t="shared" si="121"/>
        <v>682.94861868489238</v>
      </c>
      <c r="AH95" s="53">
        <f t="shared" si="122"/>
        <v>11.459835024413346</v>
      </c>
      <c r="AI95" s="32">
        <f t="shared" si="123"/>
        <v>59.594978220016216</v>
      </c>
      <c r="AJ95" s="54">
        <f t="shared" si="124"/>
        <v>31.432525894050389</v>
      </c>
      <c r="AK95" s="45">
        <f t="shared" si="125"/>
        <v>30.931486647037769</v>
      </c>
      <c r="AL95" s="144">
        <v>96</v>
      </c>
      <c r="AM95" s="36">
        <f t="shared" si="90"/>
        <v>614.40000000000009</v>
      </c>
      <c r="AN95" s="32">
        <f t="shared" si="91"/>
        <v>23.6</v>
      </c>
      <c r="AO95" s="33">
        <f t="shared" si="126"/>
        <v>0.83</v>
      </c>
      <c r="AP95" s="35">
        <f t="shared" si="127"/>
        <v>641.83028491847483</v>
      </c>
      <c r="AQ95" s="53">
        <f t="shared" si="128"/>
        <v>11.351122625298146</v>
      </c>
      <c r="AR95" s="32">
        <f t="shared" si="129"/>
        <v>56.543331096435644</v>
      </c>
      <c r="AS95" s="54">
        <f t="shared" si="130"/>
        <v>34.231044486327363</v>
      </c>
      <c r="AT95" s="45">
        <f t="shared" si="131"/>
        <v>33.726637196443221</v>
      </c>
      <c r="AU95" s="144">
        <v>96</v>
      </c>
      <c r="AV95" s="36">
        <f t="shared" si="92"/>
        <v>614.40000000000009</v>
      </c>
      <c r="AW95" s="32">
        <f t="shared" si="93"/>
        <v>23.6</v>
      </c>
      <c r="AX95" s="33">
        <f t="shared" si="132"/>
        <v>0.83</v>
      </c>
      <c r="AY95" s="35">
        <f t="shared" si="133"/>
        <v>641.83028491847483</v>
      </c>
      <c r="AZ95" s="53">
        <f t="shared" si="134"/>
        <v>11.351122625298146</v>
      </c>
      <c r="BA95" s="32">
        <f t="shared" si="135"/>
        <v>56.543331096435644</v>
      </c>
      <c r="BB95" s="54">
        <f t="shared" si="136"/>
        <v>34.231044486327363</v>
      </c>
      <c r="BC95" s="45">
        <f t="shared" si="137"/>
        <v>33.726637196443221</v>
      </c>
      <c r="BD95" s="144">
        <v>96</v>
      </c>
      <c r="BE95" s="36" t="str">
        <f t="shared" si="94"/>
        <v/>
      </c>
      <c r="BF95" s="32" t="str">
        <f t="shared" si="95"/>
        <v/>
      </c>
      <c r="BG95" s="33" t="str">
        <f t="shared" si="138"/>
        <v/>
      </c>
      <c r="BH95" s="35" t="str">
        <f t="shared" si="139"/>
        <v/>
      </c>
      <c r="BI95" s="53" t="str">
        <f t="shared" si="140"/>
        <v/>
      </c>
      <c r="BJ95" s="32" t="str">
        <f t="shared" si="141"/>
        <v/>
      </c>
      <c r="BK95" s="54" t="str">
        <f t="shared" si="142"/>
        <v/>
      </c>
      <c r="BL95" s="45" t="str">
        <f t="shared" si="143"/>
        <v/>
      </c>
      <c r="BM95" s="144">
        <v>96</v>
      </c>
      <c r="BN95" s="36" t="str">
        <f t="shared" si="96"/>
        <v/>
      </c>
      <c r="BO95" s="32" t="str">
        <f t="shared" si="97"/>
        <v/>
      </c>
      <c r="BP95" s="33" t="str">
        <f t="shared" si="144"/>
        <v/>
      </c>
      <c r="BQ95" s="35" t="str">
        <f t="shared" si="145"/>
        <v/>
      </c>
      <c r="BR95" s="53" t="str">
        <f t="shared" si="146"/>
        <v/>
      </c>
      <c r="BS95" s="32" t="str">
        <f t="shared" si="147"/>
        <v/>
      </c>
      <c r="BT95" s="54" t="str">
        <f t="shared" si="148"/>
        <v/>
      </c>
      <c r="BU95" s="45" t="str">
        <f t="shared" si="149"/>
        <v/>
      </c>
      <c r="BV95" s="4">
        <v>96</v>
      </c>
      <c r="BX95" s="77">
        <v>96</v>
      </c>
      <c r="BY95" s="104">
        <f t="shared" si="98"/>
        <v>614.40000000000009</v>
      </c>
      <c r="BZ95" s="254">
        <f t="shared" si="150"/>
        <v>22.873641522212019</v>
      </c>
      <c r="CA95" s="104">
        <f t="shared" si="151"/>
        <v>33.769100316868965</v>
      </c>
      <c r="CB95" s="105">
        <f t="shared" si="99"/>
        <v>641.83028491847483</v>
      </c>
      <c r="CC95" s="106">
        <f t="shared" si="152"/>
        <v>0.83</v>
      </c>
      <c r="CD95" s="87">
        <f t="shared" si="153"/>
        <v>11.322775370763809</v>
      </c>
      <c r="CE95" s="23">
        <f t="shared" si="81"/>
        <v>56.684890753527192</v>
      </c>
      <c r="CF95" s="24">
        <f t="shared" si="82"/>
        <v>34.273867448100894</v>
      </c>
      <c r="CG95" s="88">
        <f t="shared" si="154"/>
        <v>33.769100316868965</v>
      </c>
      <c r="CH95" s="22"/>
      <c r="CI95" s="77">
        <v>96</v>
      </c>
      <c r="CJ95" s="104">
        <f t="shared" si="155"/>
        <v>614.40000000000009</v>
      </c>
      <c r="CK95" s="104">
        <f t="shared" si="156"/>
        <v>22.873641522212019</v>
      </c>
      <c r="CL95" s="104">
        <f t="shared" si="157"/>
        <v>33.769100316868965</v>
      </c>
      <c r="CM95" s="104">
        <f t="shared" si="158"/>
        <v>641.83028491847483</v>
      </c>
      <c r="CN95" s="114">
        <f t="shared" si="159"/>
        <v>0.83</v>
      </c>
      <c r="CO95" s="104">
        <f t="shared" si="160"/>
        <v>1373.8256580559394</v>
      </c>
      <c r="CP95" s="114">
        <f t="shared" si="161"/>
        <v>23.72606619239626</v>
      </c>
    </row>
    <row r="96" spans="1:94" ht="15" customHeight="1">
      <c r="A96" s="4">
        <v>97</v>
      </c>
      <c r="B96" s="34">
        <f t="shared" si="83"/>
        <v>1600</v>
      </c>
      <c r="C96" s="32">
        <f t="shared" si="100"/>
        <v>23.7</v>
      </c>
      <c r="D96" s="120">
        <f t="shared" si="101"/>
        <v>1144.850391454084</v>
      </c>
      <c r="E96" s="33">
        <f t="shared" si="102"/>
        <v>1.03</v>
      </c>
      <c r="F96" s="35">
        <f t="shared" si="103"/>
        <v>792.94812154004455</v>
      </c>
      <c r="G96" s="53">
        <f t="shared" si="104"/>
        <v>11.0306748</v>
      </c>
      <c r="H96" s="32">
        <f t="shared" si="105"/>
        <v>71.885731010766861</v>
      </c>
      <c r="I96" s="54">
        <f t="shared" si="106"/>
        <v>23.91753481040416</v>
      </c>
      <c r="J96" s="45">
        <f t="shared" si="107"/>
        <v>23.759936624669844</v>
      </c>
      <c r="K96" s="144">
        <v>97</v>
      </c>
      <c r="L96" s="36">
        <f t="shared" si="84"/>
        <v>1200</v>
      </c>
      <c r="M96" s="32">
        <f t="shared" si="85"/>
        <v>23.7</v>
      </c>
      <c r="N96" s="33">
        <f t="shared" si="108"/>
        <v>0.98</v>
      </c>
      <c r="O96" s="35">
        <f t="shared" si="109"/>
        <v>757.38669223451268</v>
      </c>
      <c r="P96" s="53">
        <f t="shared" si="110"/>
        <v>11.765197704586667</v>
      </c>
      <c r="Q96" s="32">
        <f t="shared" si="111"/>
        <v>64.375177642722079</v>
      </c>
      <c r="R96" s="54">
        <f t="shared" si="112"/>
        <v>26.135069331274767</v>
      </c>
      <c r="S96" s="45">
        <f t="shared" si="113"/>
        <v>25.62982285392663</v>
      </c>
      <c r="T96" s="144">
        <v>97</v>
      </c>
      <c r="U96" s="36">
        <f t="shared" si="86"/>
        <v>960</v>
      </c>
      <c r="V96" s="32">
        <f t="shared" si="87"/>
        <v>23.7</v>
      </c>
      <c r="W96" s="33">
        <f t="shared" si="114"/>
        <v>0.94</v>
      </c>
      <c r="X96" s="35">
        <f t="shared" si="115"/>
        <v>724.87801048744097</v>
      </c>
      <c r="Y96" s="53">
        <f t="shared" si="116"/>
        <v>11.628731398493965</v>
      </c>
      <c r="Z96" s="32">
        <f t="shared" si="117"/>
        <v>62.335089327226164</v>
      </c>
      <c r="AA96" s="54">
        <f t="shared" si="118"/>
        <v>28.753170252024518</v>
      </c>
      <c r="AB96" s="45">
        <f t="shared" si="119"/>
        <v>28.25121547433249</v>
      </c>
      <c r="AC96" s="144">
        <v>97</v>
      </c>
      <c r="AD96" s="36">
        <f t="shared" si="88"/>
        <v>768</v>
      </c>
      <c r="AE96" s="32">
        <f t="shared" si="89"/>
        <v>23.7</v>
      </c>
      <c r="AF96" s="33">
        <f t="shared" si="120"/>
        <v>0.89</v>
      </c>
      <c r="AG96" s="35">
        <f t="shared" si="121"/>
        <v>687.96672785324802</v>
      </c>
      <c r="AH96" s="53">
        <f t="shared" si="122"/>
        <v>11.506672223669334</v>
      </c>
      <c r="AI96" s="32">
        <f t="shared" si="123"/>
        <v>59.788504832708618</v>
      </c>
      <c r="AJ96" s="54">
        <f t="shared" si="124"/>
        <v>31.483520961037513</v>
      </c>
      <c r="AK96" s="45">
        <f t="shared" si="125"/>
        <v>30.981244542595963</v>
      </c>
      <c r="AL96" s="144">
        <v>97</v>
      </c>
      <c r="AM96" s="36">
        <f t="shared" si="90"/>
        <v>614.40000000000009</v>
      </c>
      <c r="AN96" s="32">
        <f t="shared" si="91"/>
        <v>23.7</v>
      </c>
      <c r="AO96" s="33">
        <f t="shared" si="126"/>
        <v>0.84</v>
      </c>
      <c r="AP96" s="35">
        <f t="shared" si="127"/>
        <v>646.79751467876622</v>
      </c>
      <c r="AQ96" s="53">
        <f t="shared" si="128"/>
        <v>11.397499178795172</v>
      </c>
      <c r="AR96" s="32">
        <f t="shared" si="129"/>
        <v>56.749073154760175</v>
      </c>
      <c r="AS96" s="54">
        <f t="shared" si="130"/>
        <v>34.29326553418138</v>
      </c>
      <c r="AT96" s="45">
        <f t="shared" si="131"/>
        <v>33.787612113446244</v>
      </c>
      <c r="AU96" s="144">
        <v>97</v>
      </c>
      <c r="AV96" s="36">
        <f t="shared" si="92"/>
        <v>614.40000000000009</v>
      </c>
      <c r="AW96" s="32">
        <f t="shared" si="93"/>
        <v>23.7</v>
      </c>
      <c r="AX96" s="33">
        <f t="shared" si="132"/>
        <v>0.84</v>
      </c>
      <c r="AY96" s="35">
        <f t="shared" si="133"/>
        <v>646.79751467876622</v>
      </c>
      <c r="AZ96" s="53">
        <f t="shared" si="134"/>
        <v>11.397499178795172</v>
      </c>
      <c r="BA96" s="32">
        <f t="shared" si="135"/>
        <v>56.749073154760175</v>
      </c>
      <c r="BB96" s="54">
        <f t="shared" si="136"/>
        <v>34.29326553418138</v>
      </c>
      <c r="BC96" s="45">
        <f t="shared" si="137"/>
        <v>33.787612113446244</v>
      </c>
      <c r="BD96" s="144">
        <v>97</v>
      </c>
      <c r="BE96" s="36" t="str">
        <f t="shared" si="94"/>
        <v/>
      </c>
      <c r="BF96" s="32" t="str">
        <f t="shared" si="95"/>
        <v/>
      </c>
      <c r="BG96" s="33" t="str">
        <f t="shared" si="138"/>
        <v/>
      </c>
      <c r="BH96" s="35" t="str">
        <f t="shared" si="139"/>
        <v/>
      </c>
      <c r="BI96" s="53" t="str">
        <f t="shared" si="140"/>
        <v/>
      </c>
      <c r="BJ96" s="32" t="str">
        <f t="shared" si="141"/>
        <v/>
      </c>
      <c r="BK96" s="54" t="str">
        <f t="shared" si="142"/>
        <v/>
      </c>
      <c r="BL96" s="45" t="str">
        <f t="shared" si="143"/>
        <v/>
      </c>
      <c r="BM96" s="144">
        <v>97</v>
      </c>
      <c r="BN96" s="36" t="str">
        <f t="shared" si="96"/>
        <v/>
      </c>
      <c r="BO96" s="32" t="str">
        <f t="shared" si="97"/>
        <v/>
      </c>
      <c r="BP96" s="33" t="str">
        <f t="shared" si="144"/>
        <v/>
      </c>
      <c r="BQ96" s="35" t="str">
        <f t="shared" si="145"/>
        <v/>
      </c>
      <c r="BR96" s="53" t="str">
        <f t="shared" si="146"/>
        <v/>
      </c>
      <c r="BS96" s="32" t="str">
        <f t="shared" si="147"/>
        <v/>
      </c>
      <c r="BT96" s="54" t="str">
        <f t="shared" si="148"/>
        <v/>
      </c>
      <c r="BU96" s="45" t="str">
        <f t="shared" si="149"/>
        <v/>
      </c>
      <c r="BV96" s="4">
        <v>97</v>
      </c>
      <c r="BX96" s="77">
        <v>97</v>
      </c>
      <c r="BY96" s="104">
        <f t="shared" si="98"/>
        <v>614.40000000000009</v>
      </c>
      <c r="BZ96" s="254">
        <f t="shared" si="150"/>
        <v>22.965698011712917</v>
      </c>
      <c r="CA96" s="104">
        <f t="shared" si="151"/>
        <v>33.830443200727885</v>
      </c>
      <c r="CB96" s="105">
        <f t="shared" si="99"/>
        <v>646.79751467876622</v>
      </c>
      <c r="CC96" s="106">
        <f t="shared" si="152"/>
        <v>0.84</v>
      </c>
      <c r="CD96" s="87">
        <f t="shared" si="153"/>
        <v>11.368841916570554</v>
      </c>
      <c r="CE96" s="23">
        <f t="shared" si="81"/>
        <v>56.892119656975112</v>
      </c>
      <c r="CF96" s="24">
        <f t="shared" si="82"/>
        <v>34.336459581038767</v>
      </c>
      <c r="CG96" s="88">
        <f t="shared" si="154"/>
        <v>33.830443200727885</v>
      </c>
      <c r="CH96" s="22"/>
      <c r="CI96" s="77">
        <v>97</v>
      </c>
      <c r="CJ96" s="104">
        <f t="shared" si="155"/>
        <v>614.40000000000009</v>
      </c>
      <c r="CK96" s="104">
        <f t="shared" si="156"/>
        <v>22.965698011712917</v>
      </c>
      <c r="CL96" s="104">
        <f t="shared" si="157"/>
        <v>33.830443200727885</v>
      </c>
      <c r="CM96" s="104">
        <f t="shared" si="158"/>
        <v>646.79751467876622</v>
      </c>
      <c r="CN96" s="114">
        <f t="shared" si="159"/>
        <v>0.84</v>
      </c>
      <c r="CO96" s="104">
        <f t="shared" si="160"/>
        <v>1371.7671416933929</v>
      </c>
      <c r="CP96" s="114">
        <f t="shared" si="161"/>
        <v>23.759936624669844</v>
      </c>
    </row>
    <row r="97" spans="1:94" ht="15" customHeight="1">
      <c r="A97" s="4">
        <v>98</v>
      </c>
      <c r="B97" s="34">
        <f t="shared" si="83"/>
        <v>1600</v>
      </c>
      <c r="C97" s="32">
        <f t="shared" si="100"/>
        <v>23.8</v>
      </c>
      <c r="D97" s="120">
        <f t="shared" si="101"/>
        <v>1142.7979216772865</v>
      </c>
      <c r="E97" s="33">
        <f t="shared" si="102"/>
        <v>1.03</v>
      </c>
      <c r="F97" s="35">
        <f t="shared" si="103"/>
        <v>797.95443354746158</v>
      </c>
      <c r="G97" s="53">
        <f t="shared" si="104"/>
        <v>11.067275200000001</v>
      </c>
      <c r="H97" s="32">
        <f t="shared" si="105"/>
        <v>72.100351633748247</v>
      </c>
      <c r="I97" s="54">
        <f t="shared" si="106"/>
        <v>23.953212061407175</v>
      </c>
      <c r="J97" s="45">
        <f t="shared" si="107"/>
        <v>23.793570552496998</v>
      </c>
      <c r="K97" s="144">
        <v>98</v>
      </c>
      <c r="L97" s="36">
        <f t="shared" si="84"/>
        <v>1200</v>
      </c>
      <c r="M97" s="32">
        <f t="shared" si="85"/>
        <v>23.8</v>
      </c>
      <c r="N97" s="33">
        <f t="shared" si="108"/>
        <v>0.98</v>
      </c>
      <c r="O97" s="35">
        <f t="shared" si="109"/>
        <v>762.42199498368075</v>
      </c>
      <c r="P97" s="53">
        <f t="shared" si="110"/>
        <v>11.813125728656654</v>
      </c>
      <c r="Q97" s="32">
        <f t="shared" si="111"/>
        <v>64.540242142193861</v>
      </c>
      <c r="R97" s="54">
        <f t="shared" si="112"/>
        <v>26.168554367507589</v>
      </c>
      <c r="S97" s="45">
        <f t="shared" si="113"/>
        <v>25.662015690548689</v>
      </c>
      <c r="T97" s="144">
        <v>98</v>
      </c>
      <c r="U97" s="36">
        <f t="shared" si="86"/>
        <v>960</v>
      </c>
      <c r="V97" s="32">
        <f t="shared" si="87"/>
        <v>23.8</v>
      </c>
      <c r="W97" s="33">
        <f t="shared" si="114"/>
        <v>0.94</v>
      </c>
      <c r="X97" s="35">
        <f t="shared" si="115"/>
        <v>729.91912828847842</v>
      </c>
      <c r="Y97" s="53">
        <f t="shared" si="116"/>
        <v>11.676083615365247</v>
      </c>
      <c r="Z97" s="32">
        <f t="shared" si="117"/>
        <v>62.514037440425213</v>
      </c>
      <c r="AA97" s="54">
        <f t="shared" si="118"/>
        <v>28.794412176779904</v>
      </c>
      <c r="AB97" s="45">
        <f t="shared" si="119"/>
        <v>28.291206733961822</v>
      </c>
      <c r="AC97" s="144">
        <v>98</v>
      </c>
      <c r="AD97" s="36">
        <f t="shared" si="88"/>
        <v>768</v>
      </c>
      <c r="AE97" s="32">
        <f t="shared" si="89"/>
        <v>23.8</v>
      </c>
      <c r="AF97" s="33">
        <f t="shared" si="120"/>
        <v>0.89</v>
      </c>
      <c r="AG97" s="35">
        <f t="shared" si="121"/>
        <v>692.99047029892608</v>
      </c>
      <c r="AH97" s="53">
        <f t="shared" si="122"/>
        <v>11.553509422925323</v>
      </c>
      <c r="AI97" s="32">
        <f t="shared" si="123"/>
        <v>59.980949937500668</v>
      </c>
      <c r="AJ97" s="54">
        <f t="shared" si="124"/>
        <v>31.534149270243429</v>
      </c>
      <c r="AK97" s="45">
        <f t="shared" si="125"/>
        <v>31.030638762238585</v>
      </c>
      <c r="AL97" s="144">
        <v>98</v>
      </c>
      <c r="AM97" s="36">
        <f t="shared" si="90"/>
        <v>614.40000000000009</v>
      </c>
      <c r="AN97" s="32">
        <f t="shared" si="91"/>
        <v>23.8</v>
      </c>
      <c r="AO97" s="33">
        <f t="shared" si="126"/>
        <v>0.84</v>
      </c>
      <c r="AP97" s="35">
        <f t="shared" si="127"/>
        <v>651.77176589527778</v>
      </c>
      <c r="AQ97" s="53">
        <f t="shared" si="128"/>
        <v>11.443875732292199</v>
      </c>
      <c r="AR97" s="32">
        <f t="shared" si="129"/>
        <v>56.953761220607774</v>
      </c>
      <c r="AS97" s="54">
        <f t="shared" si="130"/>
        <v>34.355056005901794</v>
      </c>
      <c r="AT97" s="45">
        <f t="shared" si="131"/>
        <v>33.848160072446916</v>
      </c>
      <c r="AU97" s="144">
        <v>98</v>
      </c>
      <c r="AV97" s="36">
        <f t="shared" si="92"/>
        <v>614.40000000000009</v>
      </c>
      <c r="AW97" s="32">
        <f t="shared" si="93"/>
        <v>23.8</v>
      </c>
      <c r="AX97" s="33">
        <f t="shared" si="132"/>
        <v>0.84</v>
      </c>
      <c r="AY97" s="35">
        <f t="shared" si="133"/>
        <v>651.77176589527778</v>
      </c>
      <c r="AZ97" s="53">
        <f t="shared" si="134"/>
        <v>11.443875732292199</v>
      </c>
      <c r="BA97" s="32">
        <f t="shared" si="135"/>
        <v>56.953761220607774</v>
      </c>
      <c r="BB97" s="54">
        <f t="shared" si="136"/>
        <v>34.355056005901794</v>
      </c>
      <c r="BC97" s="45">
        <f t="shared" si="137"/>
        <v>33.848160072446916</v>
      </c>
      <c r="BD97" s="144">
        <v>98</v>
      </c>
      <c r="BE97" s="36" t="str">
        <f t="shared" si="94"/>
        <v/>
      </c>
      <c r="BF97" s="32" t="str">
        <f t="shared" si="95"/>
        <v/>
      </c>
      <c r="BG97" s="33" t="str">
        <f t="shared" si="138"/>
        <v/>
      </c>
      <c r="BH97" s="35" t="str">
        <f t="shared" si="139"/>
        <v/>
      </c>
      <c r="BI97" s="53" t="str">
        <f t="shared" si="140"/>
        <v/>
      </c>
      <c r="BJ97" s="32" t="str">
        <f t="shared" si="141"/>
        <v/>
      </c>
      <c r="BK97" s="54" t="str">
        <f t="shared" si="142"/>
        <v/>
      </c>
      <c r="BL97" s="45" t="str">
        <f t="shared" si="143"/>
        <v/>
      </c>
      <c r="BM97" s="144">
        <v>98</v>
      </c>
      <c r="BN97" s="36" t="str">
        <f t="shared" si="96"/>
        <v/>
      </c>
      <c r="BO97" s="32" t="str">
        <f t="shared" si="97"/>
        <v/>
      </c>
      <c r="BP97" s="33" t="str">
        <f t="shared" si="144"/>
        <v/>
      </c>
      <c r="BQ97" s="35" t="str">
        <f t="shared" si="145"/>
        <v/>
      </c>
      <c r="BR97" s="53" t="str">
        <f t="shared" si="146"/>
        <v/>
      </c>
      <c r="BS97" s="32" t="str">
        <f t="shared" si="147"/>
        <v/>
      </c>
      <c r="BT97" s="54" t="str">
        <f t="shared" si="148"/>
        <v/>
      </c>
      <c r="BU97" s="45" t="str">
        <f t="shared" si="149"/>
        <v/>
      </c>
      <c r="BV97" s="4">
        <v>98</v>
      </c>
      <c r="BX97" s="77">
        <v>98</v>
      </c>
      <c r="BY97" s="104">
        <f t="shared" si="98"/>
        <v>614.40000000000009</v>
      </c>
      <c r="BZ97" s="254">
        <f t="shared" si="150"/>
        <v>23.057754501213815</v>
      </c>
      <c r="CA97" s="104">
        <f t="shared" si="151"/>
        <v>33.891357286661311</v>
      </c>
      <c r="CB97" s="105">
        <f t="shared" si="99"/>
        <v>651.77176589527778</v>
      </c>
      <c r="CC97" s="106">
        <f t="shared" si="152"/>
        <v>0.84</v>
      </c>
      <c r="CD97" s="87">
        <f t="shared" si="153"/>
        <v>11.414908462377301</v>
      </c>
      <c r="CE97" s="23">
        <f t="shared" si="81"/>
        <v>57.098291067639273</v>
      </c>
      <c r="CF97" s="24">
        <f t="shared" si="82"/>
        <v>34.398619282327999</v>
      </c>
      <c r="CG97" s="88">
        <f t="shared" si="154"/>
        <v>33.891357286661311</v>
      </c>
      <c r="CH97" s="22"/>
      <c r="CI97" s="77">
        <v>98</v>
      </c>
      <c r="CJ97" s="104">
        <f t="shared" si="155"/>
        <v>614.40000000000009</v>
      </c>
      <c r="CK97" s="104">
        <f t="shared" si="156"/>
        <v>23.057754501213815</v>
      </c>
      <c r="CL97" s="104">
        <f t="shared" si="157"/>
        <v>33.891357286661311</v>
      </c>
      <c r="CM97" s="104">
        <f t="shared" si="158"/>
        <v>651.77176589527778</v>
      </c>
      <c r="CN97" s="114">
        <f t="shared" si="159"/>
        <v>0.84</v>
      </c>
      <c r="CO97" s="104">
        <f t="shared" si="160"/>
        <v>1369.7146719165953</v>
      </c>
      <c r="CP97" s="114">
        <f t="shared" si="161"/>
        <v>23.793570552496998</v>
      </c>
    </row>
    <row r="98" spans="1:94" ht="15" customHeight="1">
      <c r="A98" s="4">
        <v>99</v>
      </c>
      <c r="B98" s="34">
        <f t="shared" si="83"/>
        <v>1600</v>
      </c>
      <c r="C98" s="32">
        <f t="shared" si="100"/>
        <v>23.9</v>
      </c>
      <c r="D98" s="120">
        <f t="shared" si="101"/>
        <v>1140.7514822883629</v>
      </c>
      <c r="E98" s="33">
        <f t="shared" si="102"/>
        <v>1.03</v>
      </c>
      <c r="F98" s="35">
        <f t="shared" si="103"/>
        <v>802.96397210173484</v>
      </c>
      <c r="G98" s="53">
        <f t="shared" si="104"/>
        <v>11.1038756</v>
      </c>
      <c r="H98" s="32">
        <f t="shared" si="105"/>
        <v>72.313847977703816</v>
      </c>
      <c r="I98" s="54">
        <f t="shared" si="106"/>
        <v>23.988649774057127</v>
      </c>
      <c r="J98" s="45">
        <f t="shared" si="107"/>
        <v>23.826970520819334</v>
      </c>
      <c r="K98" s="144">
        <v>99</v>
      </c>
      <c r="L98" s="36">
        <f t="shared" si="84"/>
        <v>1200</v>
      </c>
      <c r="M98" s="32">
        <f t="shared" si="85"/>
        <v>23.9</v>
      </c>
      <c r="N98" s="33">
        <f t="shared" si="108"/>
        <v>0.98</v>
      </c>
      <c r="O98" s="35">
        <f t="shared" si="109"/>
        <v>767.46108424162639</v>
      </c>
      <c r="P98" s="53">
        <f t="shared" si="110"/>
        <v>11.86105375272664</v>
      </c>
      <c r="Q98" s="32">
        <f t="shared" si="111"/>
        <v>64.704291898618294</v>
      </c>
      <c r="R98" s="54">
        <f t="shared" si="112"/>
        <v>26.201791153692756</v>
      </c>
      <c r="S98" s="45">
        <f t="shared" si="113"/>
        <v>25.693962363168247</v>
      </c>
      <c r="T98" s="144">
        <v>99</v>
      </c>
      <c r="U98" s="36">
        <f t="shared" si="86"/>
        <v>960</v>
      </c>
      <c r="V98" s="32">
        <f t="shared" si="87"/>
        <v>23.9</v>
      </c>
      <c r="W98" s="33">
        <f t="shared" si="114"/>
        <v>0.94</v>
      </c>
      <c r="X98" s="35">
        <f t="shared" si="115"/>
        <v>734.96476731853693</v>
      </c>
      <c r="Y98" s="53">
        <f t="shared" si="116"/>
        <v>11.723435832236529</v>
      </c>
      <c r="Z98" s="32">
        <f t="shared" si="117"/>
        <v>62.691925629649191</v>
      </c>
      <c r="AA98" s="54">
        <f t="shared" si="118"/>
        <v>28.835351358919592</v>
      </c>
      <c r="AB98" s="45">
        <f t="shared" si="119"/>
        <v>28.330897794921651</v>
      </c>
      <c r="AC98" s="144">
        <v>99</v>
      </c>
      <c r="AD98" s="36">
        <f t="shared" si="88"/>
        <v>768</v>
      </c>
      <c r="AE98" s="32">
        <f t="shared" si="89"/>
        <v>23.9</v>
      </c>
      <c r="AF98" s="33">
        <f t="shared" si="120"/>
        <v>0.89</v>
      </c>
      <c r="AG98" s="35">
        <f t="shared" si="121"/>
        <v>698.01978004695832</v>
      </c>
      <c r="AH98" s="53">
        <f t="shared" si="122"/>
        <v>11.600346622181311</v>
      </c>
      <c r="AI98" s="32">
        <f t="shared" si="123"/>
        <v>60.172320947053201</v>
      </c>
      <c r="AJ98" s="54">
        <f t="shared" si="124"/>
        <v>31.584414530804576</v>
      </c>
      <c r="AK98" s="45">
        <f t="shared" si="125"/>
        <v>31.079672983934199</v>
      </c>
      <c r="AL98" s="144">
        <v>99</v>
      </c>
      <c r="AM98" s="36">
        <f t="shared" si="90"/>
        <v>614.40000000000009</v>
      </c>
      <c r="AN98" s="32">
        <f t="shared" si="91"/>
        <v>23.9</v>
      </c>
      <c r="AO98" s="33">
        <f t="shared" si="126"/>
        <v>0.84</v>
      </c>
      <c r="AP98" s="35">
        <f t="shared" si="127"/>
        <v>656.75295565903696</v>
      </c>
      <c r="AQ98" s="53">
        <f t="shared" si="128"/>
        <v>11.490252285789223</v>
      </c>
      <c r="AR98" s="32">
        <f t="shared" si="129"/>
        <v>57.157400840648904</v>
      </c>
      <c r="AS98" s="54">
        <f t="shared" si="130"/>
        <v>34.41641989054888</v>
      </c>
      <c r="AT98" s="45">
        <f t="shared" si="131"/>
        <v>33.908285028985446</v>
      </c>
      <c r="AU98" s="144">
        <v>99</v>
      </c>
      <c r="AV98" s="36">
        <f t="shared" si="92"/>
        <v>614.40000000000009</v>
      </c>
      <c r="AW98" s="32">
        <f t="shared" si="93"/>
        <v>23.9</v>
      </c>
      <c r="AX98" s="33">
        <f t="shared" si="132"/>
        <v>0.84</v>
      </c>
      <c r="AY98" s="35">
        <f t="shared" si="133"/>
        <v>656.75295565903696</v>
      </c>
      <c r="AZ98" s="53">
        <f t="shared" si="134"/>
        <v>11.490252285789223</v>
      </c>
      <c r="BA98" s="32">
        <f t="shared" si="135"/>
        <v>57.157400840648904</v>
      </c>
      <c r="BB98" s="54">
        <f t="shared" si="136"/>
        <v>34.41641989054888</v>
      </c>
      <c r="BC98" s="45">
        <f t="shared" si="137"/>
        <v>33.908285028985446</v>
      </c>
      <c r="BD98" s="144">
        <v>99</v>
      </c>
      <c r="BE98" s="36" t="str">
        <f t="shared" si="94"/>
        <v/>
      </c>
      <c r="BF98" s="32" t="str">
        <f t="shared" si="95"/>
        <v/>
      </c>
      <c r="BG98" s="33" t="str">
        <f t="shared" si="138"/>
        <v/>
      </c>
      <c r="BH98" s="35" t="str">
        <f t="shared" si="139"/>
        <v/>
      </c>
      <c r="BI98" s="53" t="str">
        <f t="shared" si="140"/>
        <v/>
      </c>
      <c r="BJ98" s="32" t="str">
        <f t="shared" si="141"/>
        <v/>
      </c>
      <c r="BK98" s="54" t="str">
        <f t="shared" si="142"/>
        <v/>
      </c>
      <c r="BL98" s="45" t="str">
        <f t="shared" si="143"/>
        <v/>
      </c>
      <c r="BM98" s="144">
        <v>99</v>
      </c>
      <c r="BN98" s="36" t="str">
        <f t="shared" si="96"/>
        <v/>
      </c>
      <c r="BO98" s="32" t="str">
        <f t="shared" si="97"/>
        <v/>
      </c>
      <c r="BP98" s="33" t="str">
        <f t="shared" si="144"/>
        <v/>
      </c>
      <c r="BQ98" s="35" t="str">
        <f t="shared" si="145"/>
        <v/>
      </c>
      <c r="BR98" s="53" t="str">
        <f t="shared" si="146"/>
        <v/>
      </c>
      <c r="BS98" s="32" t="str">
        <f t="shared" si="147"/>
        <v/>
      </c>
      <c r="BT98" s="54" t="str">
        <f t="shared" si="148"/>
        <v/>
      </c>
      <c r="BU98" s="45" t="str">
        <f t="shared" si="149"/>
        <v/>
      </c>
      <c r="BV98" s="4">
        <v>99</v>
      </c>
      <c r="BX98" s="77">
        <v>99</v>
      </c>
      <c r="BY98" s="104">
        <f t="shared" si="98"/>
        <v>614.40000000000009</v>
      </c>
      <c r="BZ98" s="254">
        <f t="shared" si="150"/>
        <v>23.149810990714712</v>
      </c>
      <c r="CA98" s="104">
        <f t="shared" si="151"/>
        <v>33.951846540155763</v>
      </c>
      <c r="CB98" s="105">
        <f t="shared" si="99"/>
        <v>656.75295565903696</v>
      </c>
      <c r="CC98" s="106">
        <f t="shared" si="152"/>
        <v>0.84</v>
      </c>
      <c r="CD98" s="87">
        <f t="shared" si="153"/>
        <v>11.460975008184047</v>
      </c>
      <c r="CE98" s="23">
        <f t="shared" si="81"/>
        <v>57.303410503038627</v>
      </c>
      <c r="CF98" s="24">
        <f t="shared" si="82"/>
        <v>34.46035055105947</v>
      </c>
      <c r="CG98" s="88">
        <f t="shared" si="154"/>
        <v>33.951846540155763</v>
      </c>
      <c r="CH98" s="22"/>
      <c r="CI98" s="77">
        <v>99</v>
      </c>
      <c r="CJ98" s="104">
        <f t="shared" si="155"/>
        <v>614.40000000000009</v>
      </c>
      <c r="CK98" s="104">
        <f t="shared" si="156"/>
        <v>23.149810990714712</v>
      </c>
      <c r="CL98" s="104">
        <f t="shared" si="157"/>
        <v>33.951846540155763</v>
      </c>
      <c r="CM98" s="104">
        <f t="shared" si="158"/>
        <v>656.75295565903696</v>
      </c>
      <c r="CN98" s="114">
        <f t="shared" si="159"/>
        <v>0.84</v>
      </c>
      <c r="CO98" s="104">
        <f t="shared" si="160"/>
        <v>1367.6682325276718</v>
      </c>
      <c r="CP98" s="114">
        <f t="shared" si="161"/>
        <v>23.826970520819334</v>
      </c>
    </row>
    <row r="99" spans="1:94" ht="15" customHeight="1" thickBot="1">
      <c r="A99" s="16">
        <v>100</v>
      </c>
      <c r="B99" s="37">
        <f t="shared" si="83"/>
        <v>1600</v>
      </c>
      <c r="C99" s="38">
        <f t="shared" si="100"/>
        <v>24</v>
      </c>
      <c r="D99" s="119">
        <f t="shared" si="101"/>
        <v>1138.7110568969504</v>
      </c>
      <c r="E99" s="39">
        <f t="shared" si="102"/>
        <v>1.03</v>
      </c>
      <c r="F99" s="40">
        <f t="shared" si="103"/>
        <v>807.97671534870312</v>
      </c>
      <c r="G99" s="51">
        <f t="shared" si="104"/>
        <v>11.140476</v>
      </c>
      <c r="H99" s="38">
        <f t="shared" si="105"/>
        <v>72.526229161905036</v>
      </c>
      <c r="I99" s="52">
        <f t="shared" si="106"/>
        <v>24.023850518737369</v>
      </c>
      <c r="J99" s="44">
        <f t="shared" si="107"/>
        <v>23.860139040155975</v>
      </c>
      <c r="K99" s="145">
        <v>100</v>
      </c>
      <c r="L99" s="41">
        <f t="shared" si="84"/>
        <v>1200</v>
      </c>
      <c r="M99" s="38">
        <f t="shared" si="85"/>
        <v>24</v>
      </c>
      <c r="N99" s="39">
        <f t="shared" si="108"/>
        <v>0.98</v>
      </c>
      <c r="O99" s="40">
        <f t="shared" si="109"/>
        <v>772.50392483363771</v>
      </c>
      <c r="P99" s="51">
        <f t="shared" si="110"/>
        <v>11.908981776796626</v>
      </c>
      <c r="Q99" s="38">
        <f t="shared" si="111"/>
        <v>64.867336209950267</v>
      </c>
      <c r="R99" s="52">
        <f t="shared" si="112"/>
        <v>26.234782513573435</v>
      </c>
      <c r="S99" s="44">
        <f t="shared" si="113"/>
        <v>25.725665671800552</v>
      </c>
      <c r="T99" s="145">
        <v>100</v>
      </c>
      <c r="U99" s="41">
        <f t="shared" si="86"/>
        <v>960</v>
      </c>
      <c r="V99" s="38">
        <f t="shared" si="87"/>
        <v>24</v>
      </c>
      <c r="W99" s="39">
        <f t="shared" si="114"/>
        <v>0.94</v>
      </c>
      <c r="X99" s="40">
        <f t="shared" si="115"/>
        <v>740.01487871151528</v>
      </c>
      <c r="Y99" s="51">
        <f t="shared" si="116"/>
        <v>11.770788049107813</v>
      </c>
      <c r="Z99" s="38">
        <f t="shared" si="117"/>
        <v>62.868762535198826</v>
      </c>
      <c r="AA99" s="52">
        <f t="shared" si="118"/>
        <v>28.875991070361916</v>
      </c>
      <c r="AB99" s="44">
        <f t="shared" si="119"/>
        <v>28.370291901636389</v>
      </c>
      <c r="AC99" s="145">
        <v>100</v>
      </c>
      <c r="AD99" s="41">
        <f t="shared" si="88"/>
        <v>768</v>
      </c>
      <c r="AE99" s="38">
        <f t="shared" si="89"/>
        <v>24</v>
      </c>
      <c r="AF99" s="39">
        <f t="shared" si="120"/>
        <v>0.9</v>
      </c>
      <c r="AG99" s="40">
        <f t="shared" si="121"/>
        <v>703.05459226478354</v>
      </c>
      <c r="AH99" s="51">
        <f t="shared" si="122"/>
        <v>11.6471838214373</v>
      </c>
      <c r="AI99" s="38">
        <f t="shared" si="123"/>
        <v>60.362625252876306</v>
      </c>
      <c r="AJ99" s="52">
        <f t="shared" si="124"/>
        <v>31.634320410155624</v>
      </c>
      <c r="AK99" s="44">
        <f t="shared" si="125"/>
        <v>31.128350844300019</v>
      </c>
      <c r="AL99" s="145">
        <v>100</v>
      </c>
      <c r="AM99" s="41">
        <f t="shared" si="90"/>
        <v>614.40000000000009</v>
      </c>
      <c r="AN99" s="38">
        <f t="shared" si="91"/>
        <v>24</v>
      </c>
      <c r="AO99" s="39">
        <f t="shared" si="126"/>
        <v>0.84</v>
      </c>
      <c r="AP99" s="40">
        <f t="shared" si="127"/>
        <v>661.74100232382602</v>
      </c>
      <c r="AQ99" s="51">
        <f t="shared" si="128"/>
        <v>11.536628839286251</v>
      </c>
      <c r="AR99" s="38">
        <f t="shared" si="129"/>
        <v>57.35999758182102</v>
      </c>
      <c r="AS99" s="52">
        <f t="shared" si="130"/>
        <v>34.4773611389408</v>
      </c>
      <c r="AT99" s="44">
        <f t="shared" si="131"/>
        <v>33.967990900681258</v>
      </c>
      <c r="AU99" s="145">
        <v>100</v>
      </c>
      <c r="AV99" s="41">
        <f t="shared" si="92"/>
        <v>614.40000000000009</v>
      </c>
      <c r="AW99" s="38">
        <f t="shared" si="93"/>
        <v>24</v>
      </c>
      <c r="AX99" s="39">
        <f t="shared" si="132"/>
        <v>0.84</v>
      </c>
      <c r="AY99" s="40">
        <f t="shared" si="133"/>
        <v>661.74100232382602</v>
      </c>
      <c r="AZ99" s="51">
        <f t="shared" si="134"/>
        <v>11.536628839286251</v>
      </c>
      <c r="BA99" s="38">
        <f t="shared" si="135"/>
        <v>57.35999758182102</v>
      </c>
      <c r="BB99" s="52">
        <f t="shared" si="136"/>
        <v>34.4773611389408</v>
      </c>
      <c r="BC99" s="44">
        <f t="shared" si="137"/>
        <v>33.967990900681258</v>
      </c>
      <c r="BD99" s="145">
        <v>100</v>
      </c>
      <c r="BE99" s="41" t="str">
        <f t="shared" si="94"/>
        <v/>
      </c>
      <c r="BF99" s="38" t="str">
        <f t="shared" si="95"/>
        <v/>
      </c>
      <c r="BG99" s="39" t="str">
        <f t="shared" si="138"/>
        <v/>
      </c>
      <c r="BH99" s="40" t="str">
        <f t="shared" si="139"/>
        <v/>
      </c>
      <c r="BI99" s="51" t="str">
        <f t="shared" si="140"/>
        <v/>
      </c>
      <c r="BJ99" s="38" t="str">
        <f t="shared" si="141"/>
        <v/>
      </c>
      <c r="BK99" s="52" t="str">
        <f t="shared" si="142"/>
        <v/>
      </c>
      <c r="BL99" s="44" t="str">
        <f t="shared" si="143"/>
        <v/>
      </c>
      <c r="BM99" s="145">
        <v>100</v>
      </c>
      <c r="BN99" s="41" t="str">
        <f t="shared" si="96"/>
        <v/>
      </c>
      <c r="BO99" s="38" t="str">
        <f t="shared" si="97"/>
        <v/>
      </c>
      <c r="BP99" s="39" t="str">
        <f t="shared" si="144"/>
        <v/>
      </c>
      <c r="BQ99" s="40" t="str">
        <f t="shared" si="145"/>
        <v/>
      </c>
      <c r="BR99" s="51" t="str">
        <f t="shared" si="146"/>
        <v/>
      </c>
      <c r="BS99" s="38" t="str">
        <f t="shared" si="147"/>
        <v/>
      </c>
      <c r="BT99" s="52" t="str">
        <f t="shared" si="148"/>
        <v/>
      </c>
      <c r="BU99" s="44" t="str">
        <f t="shared" si="149"/>
        <v/>
      </c>
      <c r="BV99" s="16">
        <v>100</v>
      </c>
      <c r="BX99" s="78">
        <v>100</v>
      </c>
      <c r="BY99" s="107">
        <f t="shared" si="98"/>
        <v>614.40000000000009</v>
      </c>
      <c r="BZ99" s="255">
        <f t="shared" si="150"/>
        <v>23.24186748021561</v>
      </c>
      <c r="CA99" s="107">
        <f t="shared" si="151"/>
        <v>34.011914888781888</v>
      </c>
      <c r="CB99" s="108">
        <f t="shared" si="99"/>
        <v>661.74100232382602</v>
      </c>
      <c r="CC99" s="109">
        <f t="shared" si="152"/>
        <v>0.84</v>
      </c>
      <c r="CD99" s="89">
        <f t="shared" si="153"/>
        <v>11.507041553990794</v>
      </c>
      <c r="CE99" s="90">
        <f>IF($B$5&gt;$A99,"",CB99/CD99)</f>
        <v>57.507483502075779</v>
      </c>
      <c r="CF99" s="91">
        <f>IF($B$5&gt;$A99,"",200*(CE99/(PI()*BY99))^0.5)</f>
        <v>34.52165734808689</v>
      </c>
      <c r="CG99" s="92">
        <f t="shared" si="154"/>
        <v>34.011914888781888</v>
      </c>
      <c r="CH99" s="22"/>
      <c r="CI99" s="78">
        <v>100</v>
      </c>
      <c r="CJ99" s="107">
        <f t="shared" si="155"/>
        <v>614.40000000000009</v>
      </c>
      <c r="CK99" s="107">
        <f t="shared" si="156"/>
        <v>23.24186748021561</v>
      </c>
      <c r="CL99" s="107">
        <f t="shared" si="157"/>
        <v>34.011914888781888</v>
      </c>
      <c r="CM99" s="107">
        <f t="shared" si="158"/>
        <v>661.74100232382602</v>
      </c>
      <c r="CN99" s="115">
        <f t="shared" si="159"/>
        <v>0.84</v>
      </c>
      <c r="CO99" s="107">
        <f t="shared" si="160"/>
        <v>1365.6278071362592</v>
      </c>
      <c r="CP99" s="115">
        <f t="shared" si="161"/>
        <v>23.860139040155975</v>
      </c>
    </row>
    <row r="100" spans="1:94" ht="6.75" customHeight="1"/>
    <row r="101" spans="1:94">
      <c r="A101" s="332"/>
      <c r="B101" s="332"/>
      <c r="C101" s="332"/>
      <c r="D101" s="332"/>
      <c r="E101" s="332"/>
      <c r="F101" s="332"/>
      <c r="G101" s="332"/>
      <c r="H101" s="332"/>
      <c r="I101" s="332"/>
      <c r="J101" s="332"/>
      <c r="K101" s="332"/>
      <c r="L101" s="332"/>
      <c r="M101" s="332"/>
      <c r="N101" s="332"/>
      <c r="O101" s="332"/>
      <c r="P101" s="332"/>
      <c r="Q101" s="332"/>
      <c r="R101" s="332"/>
      <c r="S101" s="332"/>
      <c r="T101" s="332"/>
      <c r="U101" s="332"/>
      <c r="V101" s="332"/>
      <c r="W101" s="332"/>
      <c r="X101" s="332"/>
      <c r="Y101" s="332"/>
      <c r="Z101" s="332"/>
      <c r="AA101" s="332"/>
      <c r="AB101" s="332"/>
      <c r="AC101" s="332"/>
      <c r="AD101" s="332"/>
      <c r="AE101" s="332"/>
      <c r="AF101" s="332"/>
      <c r="AG101" s="332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</row>
  </sheetData>
  <sheetProtection password="CC3D" sheet="1" objects="1" scenarios="1" selectLockedCells="1" selectUnlockedCells="1"/>
  <mergeCells count="18">
    <mergeCell ref="CI4:CP7"/>
    <mergeCell ref="AO5:AT6"/>
    <mergeCell ref="AX5:BC6"/>
    <mergeCell ref="A101:AG101"/>
    <mergeCell ref="N5:S6"/>
    <mergeCell ref="W5:AB6"/>
    <mergeCell ref="AF5:AK6"/>
    <mergeCell ref="L4:S4"/>
    <mergeCell ref="BN4:BU4"/>
    <mergeCell ref="BE4:BL4"/>
    <mergeCell ref="X2:AG2"/>
    <mergeCell ref="AD4:AK4"/>
    <mergeCell ref="U4:AB4"/>
    <mergeCell ref="BX4:CC7"/>
    <mergeCell ref="AV4:BC4"/>
    <mergeCell ref="AM4:AT4"/>
    <mergeCell ref="BG5:BL6"/>
    <mergeCell ref="BP5:BU6"/>
  </mergeCells>
  <phoneticPr fontId="4"/>
  <conditionalFormatting sqref="E9:F99">
    <cfRule type="cellIs" dxfId="15" priority="17" stopIfTrue="1" operator="between">
      <formula>0.85</formula>
      <formula>1.2</formula>
    </cfRule>
    <cfRule type="cellIs" dxfId="14" priority="18" stopIfTrue="1" operator="between">
      <formula>0.8</formula>
      <formula>0.85</formula>
    </cfRule>
  </conditionalFormatting>
  <conditionalFormatting sqref="N9:O99">
    <cfRule type="cellIs" dxfId="13" priority="15" stopIfTrue="1" operator="between">
      <formula>0.85</formula>
      <formula>1.2</formula>
    </cfRule>
    <cfRule type="cellIs" dxfId="12" priority="16" stopIfTrue="1" operator="between">
      <formula>0.8</formula>
      <formula>0.85</formula>
    </cfRule>
  </conditionalFormatting>
  <conditionalFormatting sqref="W9:X99">
    <cfRule type="cellIs" dxfId="11" priority="13" stopIfTrue="1" operator="between">
      <formula>0.85</formula>
      <formula>1.2</formula>
    </cfRule>
    <cfRule type="cellIs" dxfId="10" priority="14" stopIfTrue="1" operator="between">
      <formula>0.8</formula>
      <formula>0.85</formula>
    </cfRule>
  </conditionalFormatting>
  <conditionalFormatting sqref="AF9:AG99">
    <cfRule type="cellIs" dxfId="9" priority="11" stopIfTrue="1" operator="between">
      <formula>0.85</formula>
      <formula>1.2</formula>
    </cfRule>
    <cfRule type="cellIs" dxfId="8" priority="12" stopIfTrue="1" operator="between">
      <formula>0.8</formula>
      <formula>0.85</formula>
    </cfRule>
  </conditionalFormatting>
  <conditionalFormatting sqref="AO9:AP99">
    <cfRule type="cellIs" dxfId="7" priority="7" stopIfTrue="1" operator="between">
      <formula>0.85</formula>
      <formula>1.2</formula>
    </cfRule>
    <cfRule type="cellIs" dxfId="6" priority="8" stopIfTrue="1" operator="between">
      <formula>0.8</formula>
      <formula>0.85</formula>
    </cfRule>
  </conditionalFormatting>
  <conditionalFormatting sqref="AX9:AY99">
    <cfRule type="cellIs" dxfId="5" priority="5" stopIfTrue="1" operator="between">
      <formula>0.85</formula>
      <formula>1.2</formula>
    </cfRule>
    <cfRule type="cellIs" dxfId="4" priority="6" stopIfTrue="1" operator="between">
      <formula>0.8</formula>
      <formula>0.85</formula>
    </cfRule>
  </conditionalFormatting>
  <conditionalFormatting sqref="BG9:BH99">
    <cfRule type="cellIs" dxfId="3" priority="3" stopIfTrue="1" operator="between">
      <formula>0.85</formula>
      <formula>1.2</formula>
    </cfRule>
    <cfRule type="cellIs" dxfId="2" priority="4" stopIfTrue="1" operator="between">
      <formula>0.8</formula>
      <formula>0.85</formula>
    </cfRule>
  </conditionalFormatting>
  <conditionalFormatting sqref="BP9:BQ99">
    <cfRule type="cellIs" dxfId="1" priority="1" stopIfTrue="1" operator="between">
      <formula>0.85</formula>
      <formula>1.2</formula>
    </cfRule>
    <cfRule type="cellIs" dxfId="0" priority="2" stopIfTrue="1" operator="between">
      <formula>0.8</formula>
      <formula>0.85</formula>
    </cfRule>
  </conditionalFormatting>
  <printOptions horizontalCentered="1"/>
  <pageMargins left="0.39370078740157483" right="0.39370078740157483" top="0.41" bottom="0.41" header="0.45" footer="0.51181102362204722"/>
  <pageSetup paperSize="9" scale="5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3</vt:i4>
      </vt:variant>
      <vt:variant>
        <vt:lpstr>グラフ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収穫予測（入力）</vt:lpstr>
      <vt:lpstr>ヒノキシミュレーション (任意)</vt:lpstr>
      <vt:lpstr>（計算用）</vt:lpstr>
      <vt:lpstr>間伐グラフ</vt:lpstr>
      <vt:lpstr>無間伐グラフ</vt:lpstr>
      <vt:lpstr>'（計算用）'!DATA</vt:lpstr>
      <vt:lpstr>'ヒノキシミュレーション (任意)'!DATA</vt:lpstr>
      <vt:lpstr>'（計算用）'!Print_Area</vt:lpstr>
      <vt:lpstr>'ヒノキシミュレーション (任意)'!Print_Area</vt:lpstr>
      <vt:lpstr>'収穫予測（入力）'!Print_Area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Shinrinkanri</dc:creator>
  <cp:lastModifiedBy>福岡県</cp:lastModifiedBy>
  <cp:lastPrinted>2015-07-01T01:46:40Z</cp:lastPrinted>
  <dcterms:created xsi:type="dcterms:W3CDTF">2007-04-26T02:56:05Z</dcterms:created>
  <dcterms:modified xsi:type="dcterms:W3CDTF">2015-07-27T02:07:59Z</dcterms:modified>
</cp:coreProperties>
</file>