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収穫予測（入力）" sheetId="19" r:id="rId1"/>
    <sheet name="間伐グラフ" sheetId="17" r:id="rId2"/>
    <sheet name="無間伐グラフ" sheetId="18" r:id="rId3"/>
    <sheet name="スギシミュレーション (任意)" sheetId="20" r:id="rId4"/>
    <sheet name="（計算用）" sheetId="16" r:id="rId5"/>
  </sheets>
  <externalReferences>
    <externalReference r:id="rId6"/>
    <externalReference r:id="rId7"/>
  </externalReferences>
  <definedNames>
    <definedName name="ＣＨＩＩ">[1]プロットデータ!$N$61</definedName>
    <definedName name="DATA" localSheetId="4">'（計算用）'!$A$19:$AG$99</definedName>
    <definedName name="DATA" localSheetId="3">'スギシミュレーション (任意)'!$A$19:$AG$99</definedName>
    <definedName name="DATA">#REF!</definedName>
    <definedName name="_xlnm.Print_Area" localSheetId="4">'（計算用）'!$BX$4:$CC$99</definedName>
    <definedName name="_xlnm.Print_Area" localSheetId="3">'スギシミュレーション (任意)'!$BX$4:$CC$99</definedName>
    <definedName name="_xlnm.Print_Area" localSheetId="0">'収穫予測（入力）'!$F$46:$X$74</definedName>
    <definedName name="検索条件">[2]施行履歴!#REF!</definedName>
    <definedName name="消費税">#REF!</definedName>
  </definedNames>
  <calcPr calcId="125725"/>
</workbook>
</file>

<file path=xl/calcChain.xml><?xml version="1.0" encoding="utf-8"?>
<calcChain xmlns="http://schemas.openxmlformats.org/spreadsheetml/2006/main">
  <c r="AB25" i="19"/>
  <c r="AB24"/>
  <c r="AB23"/>
  <c r="M73"/>
  <c r="H51"/>
  <c r="AB18"/>
  <c r="AB19"/>
  <c r="AB20"/>
  <c r="AB21"/>
  <c r="AB22"/>
  <c r="M5" i="16"/>
  <c r="P11" s="1"/>
  <c r="M6"/>
  <c r="B5"/>
  <c r="E5"/>
  <c r="B6"/>
  <c r="V5"/>
  <c r="U21" s="1"/>
  <c r="AE5"/>
  <c r="AH19" s="1"/>
  <c r="AN5"/>
  <c r="AM12" s="1"/>
  <c r="AW5"/>
  <c r="AZ58" s="1"/>
  <c r="BF5"/>
  <c r="BE31" s="1"/>
  <c r="BO5"/>
  <c r="BN35" s="1"/>
  <c r="BP35" s="1"/>
  <c r="BE29"/>
  <c r="BH29" s="1"/>
  <c r="V6"/>
  <c r="AE6"/>
  <c r="AN6"/>
  <c r="C10"/>
  <c r="BU9" i="20"/>
  <c r="BU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74"/>
  <c r="BU75"/>
  <c r="BU76"/>
  <c r="BU77"/>
  <c r="BU78"/>
  <c r="BU79"/>
  <c r="BU80"/>
  <c r="BU81"/>
  <c r="BU82"/>
  <c r="BU83"/>
  <c r="BU84"/>
  <c r="BU85"/>
  <c r="BU86"/>
  <c r="BU87"/>
  <c r="BU88"/>
  <c r="BU89"/>
  <c r="BU90"/>
  <c r="BU91"/>
  <c r="BU92"/>
  <c r="BU93"/>
  <c r="BU94"/>
  <c r="BU95"/>
  <c r="BU96"/>
  <c r="BU97"/>
  <c r="BU98"/>
  <c r="BU99"/>
  <c r="BN9"/>
  <c r="BQ9" s="1"/>
  <c r="BN10"/>
  <c r="BN11"/>
  <c r="BQ11" s="1"/>
  <c r="BN12"/>
  <c r="BN13"/>
  <c r="BQ13" s="1"/>
  <c r="BN14"/>
  <c r="BN15"/>
  <c r="BQ15" s="1"/>
  <c r="BN16"/>
  <c r="BN17"/>
  <c r="BQ17" s="1"/>
  <c r="BN18"/>
  <c r="BN19"/>
  <c r="BQ19" s="1"/>
  <c r="BN20"/>
  <c r="BN21"/>
  <c r="BQ21" s="1"/>
  <c r="BN22"/>
  <c r="BN23"/>
  <c r="BQ23" s="1"/>
  <c r="BN24"/>
  <c r="BN25"/>
  <c r="BQ25" s="1"/>
  <c r="BN26"/>
  <c r="BN27"/>
  <c r="BQ27" s="1"/>
  <c r="BN28"/>
  <c r="BN29"/>
  <c r="BQ29" s="1"/>
  <c r="BN30"/>
  <c r="BN31"/>
  <c r="BQ31" s="1"/>
  <c r="BN32"/>
  <c r="BN33"/>
  <c r="BQ33" s="1"/>
  <c r="BN34"/>
  <c r="BN35"/>
  <c r="BQ35" s="1"/>
  <c r="BN36"/>
  <c r="BN37"/>
  <c r="BQ37" s="1"/>
  <c r="BN38"/>
  <c r="BQ38" s="1"/>
  <c r="BN39"/>
  <c r="BQ39" s="1"/>
  <c r="BN40"/>
  <c r="BN41"/>
  <c r="BQ41" s="1"/>
  <c r="BN42"/>
  <c r="BQ42" s="1"/>
  <c r="BN43"/>
  <c r="BQ43" s="1"/>
  <c r="BN44"/>
  <c r="BN45"/>
  <c r="BQ45" s="1"/>
  <c r="BN46"/>
  <c r="BQ46" s="1"/>
  <c r="BN47"/>
  <c r="BQ47" s="1"/>
  <c r="BN48"/>
  <c r="BN49"/>
  <c r="BQ49" s="1"/>
  <c r="BN50"/>
  <c r="BQ50" s="1"/>
  <c r="BN51"/>
  <c r="BQ51" s="1"/>
  <c r="BN52"/>
  <c r="BN53"/>
  <c r="BQ53" s="1"/>
  <c r="BN54"/>
  <c r="BQ54" s="1"/>
  <c r="BN55"/>
  <c r="BQ55" s="1"/>
  <c r="BN56"/>
  <c r="BN57"/>
  <c r="BQ57" s="1"/>
  <c r="BN58"/>
  <c r="BQ58" s="1"/>
  <c r="BN59"/>
  <c r="BQ59" s="1"/>
  <c r="BN60"/>
  <c r="BN61"/>
  <c r="BQ61" s="1"/>
  <c r="BN62"/>
  <c r="BQ62" s="1"/>
  <c r="BN63"/>
  <c r="BQ63" s="1"/>
  <c r="BN64"/>
  <c r="BN65"/>
  <c r="BQ65" s="1"/>
  <c r="BN66"/>
  <c r="BQ66" s="1"/>
  <c r="BN67"/>
  <c r="BQ67" s="1"/>
  <c r="BN68"/>
  <c r="BN69"/>
  <c r="BQ69" s="1"/>
  <c r="BN70"/>
  <c r="BQ70" s="1"/>
  <c r="BN71"/>
  <c r="BQ71" s="1"/>
  <c r="BN72"/>
  <c r="BN73"/>
  <c r="BQ73" s="1"/>
  <c r="BN74"/>
  <c r="BN75"/>
  <c r="BQ75" s="1"/>
  <c r="BN76"/>
  <c r="BN77"/>
  <c r="BQ77" s="1"/>
  <c r="BN78"/>
  <c r="BN79"/>
  <c r="BQ79" s="1"/>
  <c r="BN80"/>
  <c r="BN81"/>
  <c r="BQ81" s="1"/>
  <c r="BN82"/>
  <c r="BN83"/>
  <c r="BQ83" s="1"/>
  <c r="BN84"/>
  <c r="BN85"/>
  <c r="BQ85" s="1"/>
  <c r="BN86"/>
  <c r="BN87"/>
  <c r="BQ87" s="1"/>
  <c r="BN88"/>
  <c r="BN89"/>
  <c r="BQ89" s="1"/>
  <c r="BN90"/>
  <c r="BN91"/>
  <c r="BQ91" s="1"/>
  <c r="BN92"/>
  <c r="BN93"/>
  <c r="BQ93" s="1"/>
  <c r="BN94"/>
  <c r="BN95"/>
  <c r="BQ95" s="1"/>
  <c r="BN96"/>
  <c r="BN97"/>
  <c r="BQ97" s="1"/>
  <c r="BN98"/>
  <c r="BN99"/>
  <c r="BQ99" s="1"/>
  <c r="BP9"/>
  <c r="BP11"/>
  <c r="BP13"/>
  <c r="BP15"/>
  <c r="BP17"/>
  <c r="BP19"/>
  <c r="BP21"/>
  <c r="BP23"/>
  <c r="BP25"/>
  <c r="BP27"/>
  <c r="BP29"/>
  <c r="BP31"/>
  <c r="BP33"/>
  <c r="BP35"/>
  <c r="BP38"/>
  <c r="BP42"/>
  <c r="BP46"/>
  <c r="BP50"/>
  <c r="BP54"/>
  <c r="BP58"/>
  <c r="BP62"/>
  <c r="BP66"/>
  <c r="BP70"/>
  <c r="BP74"/>
  <c r="BP78"/>
  <c r="BP82"/>
  <c r="BP86"/>
  <c r="BP90"/>
  <c r="BP94"/>
  <c r="BP9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O65"/>
  <c r="BO66"/>
  <c r="BO67"/>
  <c r="BO68"/>
  <c r="BO69"/>
  <c r="BO70"/>
  <c r="BO71"/>
  <c r="BO72"/>
  <c r="BO76"/>
  <c r="BO80"/>
  <c r="BO84"/>
  <c r="BO88"/>
  <c r="BO92"/>
  <c r="BO96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79"/>
  <c r="L79" s="1"/>
  <c r="E6"/>
  <c r="C79"/>
  <c r="B80"/>
  <c r="L80" s="1"/>
  <c r="U80"/>
  <c r="C80"/>
  <c r="M80"/>
  <c r="B81"/>
  <c r="L81"/>
  <c r="C81"/>
  <c r="B82"/>
  <c r="L82" s="1"/>
  <c r="U82" s="1"/>
  <c r="C82"/>
  <c r="B83"/>
  <c r="L83" s="1"/>
  <c r="C83"/>
  <c r="G83" s="1"/>
  <c r="B84"/>
  <c r="L84" s="1"/>
  <c r="U84"/>
  <c r="C84"/>
  <c r="M84"/>
  <c r="P84" s="1"/>
  <c r="B85"/>
  <c r="L85"/>
  <c r="C85"/>
  <c r="B86"/>
  <c r="L86" s="1"/>
  <c r="C86"/>
  <c r="B87"/>
  <c r="L87"/>
  <c r="U87" s="1"/>
  <c r="C87"/>
  <c r="B88"/>
  <c r="L88" s="1"/>
  <c r="C88"/>
  <c r="B89"/>
  <c r="L89" s="1"/>
  <c r="U89" s="1"/>
  <c r="C89"/>
  <c r="F89" s="1"/>
  <c r="B90"/>
  <c r="L90" s="1"/>
  <c r="C90"/>
  <c r="F90" s="1"/>
  <c r="B91"/>
  <c r="L91"/>
  <c r="U91" s="1"/>
  <c r="C91"/>
  <c r="B92"/>
  <c r="G92" s="1"/>
  <c r="C92"/>
  <c r="B93"/>
  <c r="C93"/>
  <c r="B94"/>
  <c r="L94" s="1"/>
  <c r="C94"/>
  <c r="B95"/>
  <c r="L95"/>
  <c r="U95" s="1"/>
  <c r="C95"/>
  <c r="B96"/>
  <c r="L96" s="1"/>
  <c r="C96"/>
  <c r="B97"/>
  <c r="L97" s="1"/>
  <c r="U97" s="1"/>
  <c r="C97"/>
  <c r="F97" s="1"/>
  <c r="B98"/>
  <c r="L98" s="1"/>
  <c r="C98"/>
  <c r="F98" s="1"/>
  <c r="B99"/>
  <c r="L99"/>
  <c r="U99" s="1"/>
  <c r="C99"/>
  <c r="BE9"/>
  <c r="BE10"/>
  <c r="BH10" s="1"/>
  <c r="BE11"/>
  <c r="BE12"/>
  <c r="BH12" s="1"/>
  <c r="BE13"/>
  <c r="BE14"/>
  <c r="BH14" s="1"/>
  <c r="BE15"/>
  <c r="BE16"/>
  <c r="BH16" s="1"/>
  <c r="BE17"/>
  <c r="BE18"/>
  <c r="BH18" s="1"/>
  <c r="BE19"/>
  <c r="BE20"/>
  <c r="BH20" s="1"/>
  <c r="BE21"/>
  <c r="BE22"/>
  <c r="BH22" s="1"/>
  <c r="BE23"/>
  <c r="BE24"/>
  <c r="BH24" s="1"/>
  <c r="BE25"/>
  <c r="BE26"/>
  <c r="BH26" s="1"/>
  <c r="BE27"/>
  <c r="BE28"/>
  <c r="BH28"/>
  <c r="BE29"/>
  <c r="BH29"/>
  <c r="BE30"/>
  <c r="BH30"/>
  <c r="BE31"/>
  <c r="BH31"/>
  <c r="BE32"/>
  <c r="BH32"/>
  <c r="BE33"/>
  <c r="BH33"/>
  <c r="BE34"/>
  <c r="BH34"/>
  <c r="BE35"/>
  <c r="BH35"/>
  <c r="BE36"/>
  <c r="BH36"/>
  <c r="BE37"/>
  <c r="BH37"/>
  <c r="BE38"/>
  <c r="BH38"/>
  <c r="BE39"/>
  <c r="BH39"/>
  <c r="BE40"/>
  <c r="BH40"/>
  <c r="BE41"/>
  <c r="BH41"/>
  <c r="BE42"/>
  <c r="BH42"/>
  <c r="BE43"/>
  <c r="BH43"/>
  <c r="BE44"/>
  <c r="BH44"/>
  <c r="BE45"/>
  <c r="BH45"/>
  <c r="BE46"/>
  <c r="BH46"/>
  <c r="BE47"/>
  <c r="BH47"/>
  <c r="BE48"/>
  <c r="BH48"/>
  <c r="BE49"/>
  <c r="BH49"/>
  <c r="BE50"/>
  <c r="BH50"/>
  <c r="BE51"/>
  <c r="BH51"/>
  <c r="BE52"/>
  <c r="BH52"/>
  <c r="BE53"/>
  <c r="BH53"/>
  <c r="BE54"/>
  <c r="BH54"/>
  <c r="BE55"/>
  <c r="BH55"/>
  <c r="BE56"/>
  <c r="BH56"/>
  <c r="BE57"/>
  <c r="BH57"/>
  <c r="BE58"/>
  <c r="BH58"/>
  <c r="BE59"/>
  <c r="BH59"/>
  <c r="BE60"/>
  <c r="BH60"/>
  <c r="BE61"/>
  <c r="BH61"/>
  <c r="BE62"/>
  <c r="BH62"/>
  <c r="BE63"/>
  <c r="BH63"/>
  <c r="BE64"/>
  <c r="BH64"/>
  <c r="BE65"/>
  <c r="BH65"/>
  <c r="BE66"/>
  <c r="BH66"/>
  <c r="BE67"/>
  <c r="BH67"/>
  <c r="BE68"/>
  <c r="BH68"/>
  <c r="BE69"/>
  <c r="BH69"/>
  <c r="BE70"/>
  <c r="BH70"/>
  <c r="BE71"/>
  <c r="BH71"/>
  <c r="BE72"/>
  <c r="BH72"/>
  <c r="BE73"/>
  <c r="BH73"/>
  <c r="BE74"/>
  <c r="BH74"/>
  <c r="BE75"/>
  <c r="BH75"/>
  <c r="BE76"/>
  <c r="BH76"/>
  <c r="BE77"/>
  <c r="BH77"/>
  <c r="BE78"/>
  <c r="BH78"/>
  <c r="BG10"/>
  <c r="BG12"/>
  <c r="BG14"/>
  <c r="BG16"/>
  <c r="BG18"/>
  <c r="BG20"/>
  <c r="BG22"/>
  <c r="BG24"/>
  <c r="BG26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74"/>
  <c r="BG75"/>
  <c r="BG76"/>
  <c r="BG77"/>
  <c r="BG78"/>
  <c r="BF10"/>
  <c r="BF12"/>
  <c r="BF14"/>
  <c r="BF16"/>
  <c r="BF18"/>
  <c r="BF20"/>
  <c r="BF22"/>
  <c r="BF24"/>
  <c r="BF26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C9"/>
  <c r="BC10"/>
  <c r="BC11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59"/>
  <c r="L59"/>
  <c r="C59"/>
  <c r="M59"/>
  <c r="P59" s="1"/>
  <c r="B60"/>
  <c r="L60" s="1"/>
  <c r="C60"/>
  <c r="B61"/>
  <c r="L61"/>
  <c r="C61"/>
  <c r="M61"/>
  <c r="B62"/>
  <c r="L62" s="1"/>
  <c r="C62"/>
  <c r="B63"/>
  <c r="L63"/>
  <c r="C63"/>
  <c r="M63"/>
  <c r="P63" s="1"/>
  <c r="B64"/>
  <c r="L64" s="1"/>
  <c r="C64"/>
  <c r="F64" s="1"/>
  <c r="B65"/>
  <c r="L65"/>
  <c r="C65"/>
  <c r="M65"/>
  <c r="P65" s="1"/>
  <c r="B66"/>
  <c r="L66" s="1"/>
  <c r="C66"/>
  <c r="G66" s="1"/>
  <c r="B67"/>
  <c r="L67"/>
  <c r="C67"/>
  <c r="M67"/>
  <c r="P67" s="1"/>
  <c r="B68"/>
  <c r="L68" s="1"/>
  <c r="C68"/>
  <c r="B69"/>
  <c r="L69"/>
  <c r="C69"/>
  <c r="M69"/>
  <c r="B70"/>
  <c r="L70" s="1"/>
  <c r="C70"/>
  <c r="B71"/>
  <c r="L71"/>
  <c r="N71" s="1"/>
  <c r="C71"/>
  <c r="M71"/>
  <c r="P71" s="1"/>
  <c r="B72"/>
  <c r="L72" s="1"/>
  <c r="C72"/>
  <c r="F72" s="1"/>
  <c r="B73"/>
  <c r="L73"/>
  <c r="C73"/>
  <c r="M73"/>
  <c r="P73" s="1"/>
  <c r="B74"/>
  <c r="L74" s="1"/>
  <c r="C74"/>
  <c r="G74" s="1"/>
  <c r="B75"/>
  <c r="L75"/>
  <c r="C75"/>
  <c r="M75"/>
  <c r="P75" s="1"/>
  <c r="B76"/>
  <c r="L76" s="1"/>
  <c r="C76"/>
  <c r="B77"/>
  <c r="L77"/>
  <c r="C77"/>
  <c r="M77"/>
  <c r="B78"/>
  <c r="L78" s="1"/>
  <c r="C78"/>
  <c r="F78" s="1"/>
  <c r="AV9"/>
  <c r="AY9"/>
  <c r="AV10"/>
  <c r="AY10"/>
  <c r="AV11"/>
  <c r="AY11"/>
  <c r="AV12"/>
  <c r="AY12"/>
  <c r="AV13"/>
  <c r="AY13"/>
  <c r="AV14"/>
  <c r="AY14"/>
  <c r="AV15"/>
  <c r="AY15"/>
  <c r="AV16"/>
  <c r="AY16"/>
  <c r="AV17"/>
  <c r="AY17"/>
  <c r="AV18"/>
  <c r="AY18"/>
  <c r="AV19"/>
  <c r="AY19"/>
  <c r="AV20"/>
  <c r="AY20"/>
  <c r="AV21"/>
  <c r="AY21"/>
  <c r="AV22"/>
  <c r="AY22"/>
  <c r="AV23"/>
  <c r="AY23"/>
  <c r="AV24"/>
  <c r="AY24"/>
  <c r="AV25"/>
  <c r="AY25"/>
  <c r="AV26"/>
  <c r="AY26"/>
  <c r="AV27"/>
  <c r="AY27"/>
  <c r="AV28"/>
  <c r="AY28"/>
  <c r="AV29"/>
  <c r="AY29"/>
  <c r="AV30"/>
  <c r="AY30"/>
  <c r="AV31"/>
  <c r="AY31"/>
  <c r="AV32"/>
  <c r="AY32"/>
  <c r="AV33"/>
  <c r="AY33"/>
  <c r="AV34"/>
  <c r="AY34"/>
  <c r="AV35"/>
  <c r="AY35"/>
  <c r="AV36"/>
  <c r="AY36"/>
  <c r="AV37"/>
  <c r="AY37"/>
  <c r="AV38"/>
  <c r="AY38"/>
  <c r="AV39"/>
  <c r="AY39"/>
  <c r="AV40"/>
  <c r="AY40"/>
  <c r="AV41"/>
  <c r="AY41"/>
  <c r="AV42"/>
  <c r="AY42"/>
  <c r="AV43"/>
  <c r="AY43"/>
  <c r="AV44"/>
  <c r="AY44"/>
  <c r="AV45"/>
  <c r="AY45"/>
  <c r="AV46"/>
  <c r="AY46"/>
  <c r="AV47"/>
  <c r="AY47"/>
  <c r="AV48"/>
  <c r="AY48"/>
  <c r="AV49"/>
  <c r="AY49"/>
  <c r="AV50"/>
  <c r="AY50"/>
  <c r="AV51"/>
  <c r="AY51"/>
  <c r="AV52"/>
  <c r="AY52"/>
  <c r="AV53"/>
  <c r="AY53"/>
  <c r="AV54"/>
  <c r="AY54"/>
  <c r="AV55"/>
  <c r="AY55"/>
  <c r="AV56"/>
  <c r="AY56"/>
  <c r="AV57"/>
  <c r="AY57"/>
  <c r="AV58"/>
  <c r="AY5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B39"/>
  <c r="L39" s="1"/>
  <c r="C39"/>
  <c r="F39" s="1"/>
  <c r="B40"/>
  <c r="L40"/>
  <c r="U40" s="1"/>
  <c r="C40"/>
  <c r="B41"/>
  <c r="C41"/>
  <c r="B42"/>
  <c r="C42"/>
  <c r="B43"/>
  <c r="L43" s="1"/>
  <c r="C43"/>
  <c r="F43" s="1"/>
  <c r="B44"/>
  <c r="L44"/>
  <c r="U44" s="1"/>
  <c r="C44"/>
  <c r="B45"/>
  <c r="C45"/>
  <c r="B46"/>
  <c r="L46" s="1"/>
  <c r="U46" s="1"/>
  <c r="C46"/>
  <c r="B47"/>
  <c r="L47" s="1"/>
  <c r="C47"/>
  <c r="F47" s="1"/>
  <c r="B48"/>
  <c r="L48"/>
  <c r="U48" s="1"/>
  <c r="C48"/>
  <c r="B49"/>
  <c r="C49"/>
  <c r="B50"/>
  <c r="C50"/>
  <c r="B51"/>
  <c r="L51" s="1"/>
  <c r="C51"/>
  <c r="F51" s="1"/>
  <c r="B52"/>
  <c r="L52"/>
  <c r="U52" s="1"/>
  <c r="C52"/>
  <c r="B53"/>
  <c r="C53"/>
  <c r="B54"/>
  <c r="L54" s="1"/>
  <c r="C54"/>
  <c r="B55"/>
  <c r="L55" s="1"/>
  <c r="C55"/>
  <c r="F55" s="1"/>
  <c r="B56"/>
  <c r="L56"/>
  <c r="C56"/>
  <c r="B57"/>
  <c r="L57" s="1"/>
  <c r="C57"/>
  <c r="G57" s="1"/>
  <c r="B58"/>
  <c r="L58" s="1"/>
  <c r="C58"/>
  <c r="AM9"/>
  <c r="AP9"/>
  <c r="AM10"/>
  <c r="AP10"/>
  <c r="AM11"/>
  <c r="AP11"/>
  <c r="AM12"/>
  <c r="AP12"/>
  <c r="AM13"/>
  <c r="AP13"/>
  <c r="AM14"/>
  <c r="AP14"/>
  <c r="AM15"/>
  <c r="AP15"/>
  <c r="AM16"/>
  <c r="AP16"/>
  <c r="AM17"/>
  <c r="AP17"/>
  <c r="AM18"/>
  <c r="AP18"/>
  <c r="AM19"/>
  <c r="AP19"/>
  <c r="AM20"/>
  <c r="AP20"/>
  <c r="AM21"/>
  <c r="AP21"/>
  <c r="AM22"/>
  <c r="AP22"/>
  <c r="AM23"/>
  <c r="AP23"/>
  <c r="AM24"/>
  <c r="AP24"/>
  <c r="AM25"/>
  <c r="AP25"/>
  <c r="AM26"/>
  <c r="AP26"/>
  <c r="AM27"/>
  <c r="AP27"/>
  <c r="AM28"/>
  <c r="AP28"/>
  <c r="AM29"/>
  <c r="AP29"/>
  <c r="AM30"/>
  <c r="AP30"/>
  <c r="AM31"/>
  <c r="AP31"/>
  <c r="AM32"/>
  <c r="AP32"/>
  <c r="AM33"/>
  <c r="AP33"/>
  <c r="AM34"/>
  <c r="AP34"/>
  <c r="AM35"/>
  <c r="AP35"/>
  <c r="AM36"/>
  <c r="AP36"/>
  <c r="AM37"/>
  <c r="AP37"/>
  <c r="AM38"/>
  <c r="AP3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K9"/>
  <c r="AK10"/>
  <c r="AK11"/>
  <c r="AK12"/>
  <c r="AK13"/>
  <c r="AK14"/>
  <c r="AK15"/>
  <c r="AK16"/>
  <c r="AK17"/>
  <c r="AK18"/>
  <c r="AK19"/>
  <c r="AK20"/>
  <c r="AK21"/>
  <c r="AK22"/>
  <c r="AK23"/>
  <c r="B24"/>
  <c r="L24"/>
  <c r="C24"/>
  <c r="M24"/>
  <c r="B25"/>
  <c r="L25" s="1"/>
  <c r="C25"/>
  <c r="G25" s="1"/>
  <c r="B26"/>
  <c r="L26"/>
  <c r="C26"/>
  <c r="M26"/>
  <c r="P26" s="1"/>
  <c r="B27"/>
  <c r="L27" s="1"/>
  <c r="C27"/>
  <c r="F27" s="1"/>
  <c r="B28"/>
  <c r="L28"/>
  <c r="C28"/>
  <c r="M28"/>
  <c r="B29"/>
  <c r="L29" s="1"/>
  <c r="C29"/>
  <c r="G29" s="1"/>
  <c r="B30"/>
  <c r="L30"/>
  <c r="C30"/>
  <c r="M30"/>
  <c r="P30" s="1"/>
  <c r="B31"/>
  <c r="L31" s="1"/>
  <c r="C31"/>
  <c r="F31" s="1"/>
  <c r="B32"/>
  <c r="L32"/>
  <c r="C32"/>
  <c r="M32"/>
  <c r="B33"/>
  <c r="L33" s="1"/>
  <c r="C33"/>
  <c r="G33" s="1"/>
  <c r="B34"/>
  <c r="L34"/>
  <c r="C34"/>
  <c r="M34"/>
  <c r="P34" s="1"/>
  <c r="B35"/>
  <c r="L35" s="1"/>
  <c r="C35"/>
  <c r="F35" s="1"/>
  <c r="B36"/>
  <c r="L36"/>
  <c r="C36"/>
  <c r="M36"/>
  <c r="B37"/>
  <c r="L37" s="1"/>
  <c r="C37"/>
  <c r="G37" s="1"/>
  <c r="B38"/>
  <c r="L38"/>
  <c r="C38"/>
  <c r="M38"/>
  <c r="P38" s="1"/>
  <c r="AD9"/>
  <c r="AG9" s="1"/>
  <c r="AD10"/>
  <c r="AG10" s="1"/>
  <c r="AD11"/>
  <c r="AG11" s="1"/>
  <c r="AD12"/>
  <c r="AD13"/>
  <c r="AG13" s="1"/>
  <c r="AD14"/>
  <c r="AD15"/>
  <c r="AG15" s="1"/>
  <c r="AD16"/>
  <c r="AD17"/>
  <c r="AG17" s="1"/>
  <c r="AD18"/>
  <c r="AG18" s="1"/>
  <c r="AD19"/>
  <c r="AG19" s="1"/>
  <c r="AD20"/>
  <c r="AD21"/>
  <c r="AG21" s="1"/>
  <c r="AD22"/>
  <c r="AD23"/>
  <c r="AG23" s="1"/>
  <c r="AF10"/>
  <c r="AF18"/>
  <c r="AE10"/>
  <c r="AE18"/>
  <c r="AB9"/>
  <c r="AB10"/>
  <c r="AB11"/>
  <c r="AB12"/>
  <c r="AB13"/>
  <c r="AB14"/>
  <c r="AB15"/>
  <c r="B16"/>
  <c r="L16" s="1"/>
  <c r="U16" s="1"/>
  <c r="C16"/>
  <c r="B17"/>
  <c r="L17" s="1"/>
  <c r="C17"/>
  <c r="G17" s="1"/>
  <c r="B18"/>
  <c r="L18"/>
  <c r="U18" s="1"/>
  <c r="C18"/>
  <c r="B19"/>
  <c r="C19"/>
  <c r="B20"/>
  <c r="C20"/>
  <c r="B21"/>
  <c r="L21" s="1"/>
  <c r="C21"/>
  <c r="G21" s="1"/>
  <c r="B22"/>
  <c r="L22"/>
  <c r="U22" s="1"/>
  <c r="C22"/>
  <c r="B23"/>
  <c r="C23"/>
  <c r="U9"/>
  <c r="X9"/>
  <c r="U10"/>
  <c r="X10"/>
  <c r="U11"/>
  <c r="X11"/>
  <c r="U12"/>
  <c r="X12"/>
  <c r="U13"/>
  <c r="X13"/>
  <c r="U14"/>
  <c r="X14"/>
  <c r="U15"/>
  <c r="X15"/>
  <c r="W9"/>
  <c r="W10"/>
  <c r="W11"/>
  <c r="W12"/>
  <c r="W13"/>
  <c r="W14"/>
  <c r="W15"/>
  <c r="V9"/>
  <c r="V10"/>
  <c r="V11"/>
  <c r="V12"/>
  <c r="V13"/>
  <c r="V14"/>
  <c r="V15"/>
  <c r="S9"/>
  <c r="S10"/>
  <c r="B11"/>
  <c r="L11"/>
  <c r="C11"/>
  <c r="M11"/>
  <c r="P11"/>
  <c r="Q11"/>
  <c r="R11"/>
  <c r="S11"/>
  <c r="B12"/>
  <c r="L12"/>
  <c r="C12"/>
  <c r="M12"/>
  <c r="P12"/>
  <c r="Q12"/>
  <c r="R12"/>
  <c r="S12"/>
  <c r="B13"/>
  <c r="L13"/>
  <c r="O13" s="1"/>
  <c r="C13"/>
  <c r="M13"/>
  <c r="P13"/>
  <c r="Q13"/>
  <c r="R13"/>
  <c r="S13"/>
  <c r="B14"/>
  <c r="L14"/>
  <c r="C14"/>
  <c r="M14"/>
  <c r="O14"/>
  <c r="P14"/>
  <c r="Q14"/>
  <c r="R14"/>
  <c r="S14"/>
  <c r="B15"/>
  <c r="L15"/>
  <c r="C15"/>
  <c r="M15"/>
  <c r="P15"/>
  <c r="Q15"/>
  <c r="R15"/>
  <c r="S15"/>
  <c r="P24"/>
  <c r="O26"/>
  <c r="Q26"/>
  <c r="R26" s="1"/>
  <c r="S26" s="1"/>
  <c r="P28"/>
  <c r="O30"/>
  <c r="Q30" s="1"/>
  <c r="R30" s="1"/>
  <c r="S30" s="1"/>
  <c r="P32"/>
  <c r="O34"/>
  <c r="Q34"/>
  <c r="R34" s="1"/>
  <c r="S34" s="1"/>
  <c r="P36"/>
  <c r="O38"/>
  <c r="Q38" s="1"/>
  <c r="R38" s="1"/>
  <c r="S38" s="1"/>
  <c r="P61"/>
  <c r="P69"/>
  <c r="P77"/>
  <c r="O80"/>
  <c r="P80"/>
  <c r="Q80" s="1"/>
  <c r="R80" s="1"/>
  <c r="S80" s="1"/>
  <c r="L9"/>
  <c r="O9"/>
  <c r="L10"/>
  <c r="O10"/>
  <c r="N9"/>
  <c r="N10"/>
  <c r="N13"/>
  <c r="N14"/>
  <c r="N24"/>
  <c r="N28"/>
  <c r="N32"/>
  <c r="N36"/>
  <c r="N63"/>
  <c r="N80"/>
  <c r="N84"/>
  <c r="M9"/>
  <c r="M10"/>
  <c r="J9"/>
  <c r="C10"/>
  <c r="B10"/>
  <c r="F10"/>
  <c r="G10"/>
  <c r="H10"/>
  <c r="I10"/>
  <c r="J10"/>
  <c r="F11"/>
  <c r="G11"/>
  <c r="H11"/>
  <c r="I11"/>
  <c r="J11"/>
  <c r="F12"/>
  <c r="G12"/>
  <c r="H12"/>
  <c r="I12"/>
  <c r="J12"/>
  <c r="F13"/>
  <c r="G13"/>
  <c r="H13"/>
  <c r="I13"/>
  <c r="J13"/>
  <c r="F14"/>
  <c r="G14"/>
  <c r="H14"/>
  <c r="I14"/>
  <c r="J14"/>
  <c r="F15"/>
  <c r="G15"/>
  <c r="H15"/>
  <c r="I15"/>
  <c r="J15"/>
  <c r="F17"/>
  <c r="H17" s="1"/>
  <c r="I17" s="1"/>
  <c r="J17" s="1"/>
  <c r="F18"/>
  <c r="G18"/>
  <c r="H18" s="1"/>
  <c r="I18" s="1"/>
  <c r="J18" s="1"/>
  <c r="G19"/>
  <c r="F21"/>
  <c r="H21" s="1"/>
  <c r="I21" s="1"/>
  <c r="J21" s="1"/>
  <c r="F22"/>
  <c r="G22"/>
  <c r="H22" s="1"/>
  <c r="I22" s="1"/>
  <c r="J22" s="1"/>
  <c r="G23"/>
  <c r="F24"/>
  <c r="G24"/>
  <c r="F25"/>
  <c r="H25"/>
  <c r="I25" s="1"/>
  <c r="J25" s="1"/>
  <c r="F26"/>
  <c r="G26"/>
  <c r="H26" s="1"/>
  <c r="I26" s="1"/>
  <c r="J26" s="1"/>
  <c r="G27"/>
  <c r="F28"/>
  <c r="G28"/>
  <c r="F29"/>
  <c r="H29" s="1"/>
  <c r="I29" s="1"/>
  <c r="J29" s="1"/>
  <c r="F30"/>
  <c r="G30"/>
  <c r="H30" s="1"/>
  <c r="I30" s="1"/>
  <c r="J30" s="1"/>
  <c r="G31"/>
  <c r="F32"/>
  <c r="G32"/>
  <c r="F33"/>
  <c r="H33"/>
  <c r="I33" s="1"/>
  <c r="J33" s="1"/>
  <c r="F34"/>
  <c r="G34"/>
  <c r="H34" s="1"/>
  <c r="I34" s="1"/>
  <c r="J34" s="1"/>
  <c r="G35"/>
  <c r="F36"/>
  <c r="G36"/>
  <c r="F37"/>
  <c r="H37" s="1"/>
  <c r="I37" s="1"/>
  <c r="J37" s="1"/>
  <c r="F38"/>
  <c r="G38"/>
  <c r="H38" s="1"/>
  <c r="I38" s="1"/>
  <c r="J38" s="1"/>
  <c r="F40"/>
  <c r="G40"/>
  <c r="G43"/>
  <c r="F44"/>
  <c r="G44"/>
  <c r="F45"/>
  <c r="G47"/>
  <c r="F48"/>
  <c r="G48"/>
  <c r="G51"/>
  <c r="F52"/>
  <c r="G52"/>
  <c r="F53"/>
  <c r="F57"/>
  <c r="H57" s="1"/>
  <c r="I57" s="1"/>
  <c r="J57" s="1"/>
  <c r="G58"/>
  <c r="F59"/>
  <c r="G59"/>
  <c r="H59" s="1"/>
  <c r="I59" s="1"/>
  <c r="J59" s="1"/>
  <c r="F61"/>
  <c r="G61"/>
  <c r="H61"/>
  <c r="I61" s="1"/>
  <c r="J61" s="1"/>
  <c r="F63"/>
  <c r="G63"/>
  <c r="H63" s="1"/>
  <c r="I63" s="1"/>
  <c r="J63" s="1"/>
  <c r="F65"/>
  <c r="G65"/>
  <c r="H65"/>
  <c r="I65" s="1"/>
  <c r="J65" s="1"/>
  <c r="F67"/>
  <c r="G67"/>
  <c r="H67" s="1"/>
  <c r="I67" s="1"/>
  <c r="J67" s="1"/>
  <c r="F69"/>
  <c r="G69"/>
  <c r="H69"/>
  <c r="I69" s="1"/>
  <c r="J69" s="1"/>
  <c r="F71"/>
  <c r="G71"/>
  <c r="H71" s="1"/>
  <c r="I71" s="1"/>
  <c r="J71" s="1"/>
  <c r="F73"/>
  <c r="G73"/>
  <c r="H73"/>
  <c r="I73" s="1"/>
  <c r="J73" s="1"/>
  <c r="F75"/>
  <c r="G75"/>
  <c r="H75" s="1"/>
  <c r="I75" s="1"/>
  <c r="J75" s="1"/>
  <c r="G76"/>
  <c r="F77"/>
  <c r="G77"/>
  <c r="H77" s="1"/>
  <c r="I77" s="1"/>
  <c r="J77" s="1"/>
  <c r="F79"/>
  <c r="G79"/>
  <c r="H79"/>
  <c r="I79" s="1"/>
  <c r="J79" s="1"/>
  <c r="F80"/>
  <c r="G80"/>
  <c r="H80" s="1"/>
  <c r="I80" s="1"/>
  <c r="J80" s="1"/>
  <c r="F81"/>
  <c r="G81"/>
  <c r="H81" s="1"/>
  <c r="I81" s="1"/>
  <c r="J81" s="1"/>
  <c r="F82"/>
  <c r="G82"/>
  <c r="F84"/>
  <c r="G84"/>
  <c r="H84" s="1"/>
  <c r="I84" s="1"/>
  <c r="J84" s="1"/>
  <c r="F85"/>
  <c r="G85"/>
  <c r="H85" s="1"/>
  <c r="I85" s="1"/>
  <c r="J85" s="1"/>
  <c r="F86"/>
  <c r="G86"/>
  <c r="F87"/>
  <c r="G87"/>
  <c r="H87"/>
  <c r="I87" s="1"/>
  <c r="J87" s="1"/>
  <c r="F88"/>
  <c r="G88"/>
  <c r="H88" s="1"/>
  <c r="I88" s="1"/>
  <c r="J88" s="1"/>
  <c r="G89"/>
  <c r="F91"/>
  <c r="G91"/>
  <c r="H91"/>
  <c r="I91" s="1"/>
  <c r="J91" s="1"/>
  <c r="G93"/>
  <c r="F94"/>
  <c r="G94"/>
  <c r="F95"/>
  <c r="G95"/>
  <c r="H95"/>
  <c r="I95" s="1"/>
  <c r="J95" s="1"/>
  <c r="F96"/>
  <c r="G96"/>
  <c r="H96" s="1"/>
  <c r="I96" s="1"/>
  <c r="J96" s="1"/>
  <c r="G97"/>
  <c r="F99"/>
  <c r="G99"/>
  <c r="H99"/>
  <c r="I99" s="1"/>
  <c r="J99" s="1"/>
  <c r="F9"/>
  <c r="E9"/>
  <c r="E10"/>
  <c r="E11"/>
  <c r="E12"/>
  <c r="E13"/>
  <c r="E14"/>
  <c r="E15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7"/>
  <c r="E48"/>
  <c r="E49"/>
  <c r="E51"/>
  <c r="E52"/>
  <c r="E53"/>
  <c r="E55"/>
  <c r="E57"/>
  <c r="E59"/>
  <c r="E61"/>
  <c r="E63"/>
  <c r="E65"/>
  <c r="E67"/>
  <c r="E69"/>
  <c r="E71"/>
  <c r="E73"/>
  <c r="E75"/>
  <c r="E77"/>
  <c r="E79"/>
  <c r="E80"/>
  <c r="E81"/>
  <c r="E82"/>
  <c r="E83"/>
  <c r="E84"/>
  <c r="E85"/>
  <c r="E86"/>
  <c r="E87"/>
  <c r="E88"/>
  <c r="E89"/>
  <c r="E91"/>
  <c r="E93"/>
  <c r="E94"/>
  <c r="E95"/>
  <c r="E96"/>
  <c r="E97"/>
  <c r="E99"/>
  <c r="U9" i="16"/>
  <c r="U13"/>
  <c r="X13" s="1"/>
  <c r="U17"/>
  <c r="X17" s="1"/>
  <c r="U22"/>
  <c r="X22" s="1"/>
  <c r="U26"/>
  <c r="AB12"/>
  <c r="AB16"/>
  <c r="AB20"/>
  <c r="Y23"/>
  <c r="Y24"/>
  <c r="Z25"/>
  <c r="Z26"/>
  <c r="Y27"/>
  <c r="Y28"/>
  <c r="Y29"/>
  <c r="Y30"/>
  <c r="X9"/>
  <c r="AK33"/>
  <c r="G67" i="19"/>
  <c r="G66"/>
  <c r="G65"/>
  <c r="G68"/>
  <c r="G69"/>
  <c r="G70"/>
  <c r="G71"/>
  <c r="AW6" i="16"/>
  <c r="BC12"/>
  <c r="AM10"/>
  <c r="AM14"/>
  <c r="AM18"/>
  <c r="AM23"/>
  <c r="AM27"/>
  <c r="AM32"/>
  <c r="AN32" s="1"/>
  <c r="AM36"/>
  <c r="AN36" s="1"/>
  <c r="AM40"/>
  <c r="AN40" s="1"/>
  <c r="AM45"/>
  <c r="AN45" s="1"/>
  <c r="AM49"/>
  <c r="AN49" s="1"/>
  <c r="AM53"/>
  <c r="AT11"/>
  <c r="AT15"/>
  <c r="AT19"/>
  <c r="AT23"/>
  <c r="AT27"/>
  <c r="AT31"/>
  <c r="AT35"/>
  <c r="AT39"/>
  <c r="AT43"/>
  <c r="AT47"/>
  <c r="AS49"/>
  <c r="AS50"/>
  <c r="AT51"/>
  <c r="AT52"/>
  <c r="AS53"/>
  <c r="BF6"/>
  <c r="BO6"/>
  <c r="J56" i="19"/>
  <c r="K64" s="1"/>
  <c r="H56"/>
  <c r="G56"/>
  <c r="H64" s="1"/>
  <c r="Q73"/>
  <c r="BE12" i="16"/>
  <c r="BF12" s="1"/>
  <c r="BE16"/>
  <c r="BF16" s="1"/>
  <c r="BE22"/>
  <c r="BG22" s="1"/>
  <c r="BE36"/>
  <c r="BF36" s="1"/>
  <c r="BE41"/>
  <c r="BG41" s="1"/>
  <c r="BE46"/>
  <c r="BF46" s="1"/>
  <c r="BE51"/>
  <c r="BG51" s="1"/>
  <c r="BE56"/>
  <c r="BF56" s="1"/>
  <c r="BE61"/>
  <c r="BG61" s="1"/>
  <c r="BE66"/>
  <c r="BF66" s="1"/>
  <c r="BE71"/>
  <c r="BG71" s="1"/>
  <c r="I68" i="19"/>
  <c r="I69"/>
  <c r="I70"/>
  <c r="I50"/>
  <c r="H50"/>
  <c r="H49"/>
  <c r="BF29" i="16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G29"/>
  <c r="H71" i="19"/>
  <c r="I71"/>
  <c r="H70"/>
  <c r="H69"/>
  <c r="H68"/>
  <c r="H67"/>
  <c r="I67"/>
  <c r="H66"/>
  <c r="I66"/>
  <c r="H65"/>
  <c r="H72" s="1"/>
  <c r="I65"/>
  <c r="G55"/>
  <c r="J55"/>
  <c r="O55"/>
  <c r="G57"/>
  <c r="H57"/>
  <c r="J57"/>
  <c r="K57"/>
  <c r="M57"/>
  <c r="O57"/>
  <c r="B9" i="20"/>
  <c r="C9"/>
  <c r="D9"/>
  <c r="G9"/>
  <c r="H9"/>
  <c r="I9"/>
  <c r="P9"/>
  <c r="Q9"/>
  <c r="R9"/>
  <c r="Y9"/>
  <c r="Z9"/>
  <c r="AA9"/>
  <c r="AH9"/>
  <c r="AI9"/>
  <c r="AJ9"/>
  <c r="AQ9"/>
  <c r="AR9"/>
  <c r="AS9"/>
  <c r="AZ9"/>
  <c r="BA9"/>
  <c r="BB9"/>
  <c r="BI9"/>
  <c r="BJ9"/>
  <c r="BK9"/>
  <c r="BR9"/>
  <c r="BS9"/>
  <c r="BT9"/>
  <c r="BY9"/>
  <c r="BZ9"/>
  <c r="CG9"/>
  <c r="CA9" s="1"/>
  <c r="CB9"/>
  <c r="CC9"/>
  <c r="CD9"/>
  <c r="CE9"/>
  <c r="CF9"/>
  <c r="CJ9"/>
  <c r="CK9"/>
  <c r="CL9"/>
  <c r="CM9"/>
  <c r="CN9"/>
  <c r="CO9"/>
  <c r="CP9"/>
  <c r="D10"/>
  <c r="P10"/>
  <c r="Q10"/>
  <c r="R10"/>
  <c r="Y10"/>
  <c r="Z10"/>
  <c r="AA10"/>
  <c r="AH10"/>
  <c r="AI10"/>
  <c r="AJ10"/>
  <c r="AQ10"/>
  <c r="AR10"/>
  <c r="AS10"/>
  <c r="AZ10"/>
  <c r="BA10"/>
  <c r="BB10"/>
  <c r="BI10"/>
  <c r="BJ10"/>
  <c r="BK10"/>
  <c r="BR10"/>
  <c r="BS10"/>
  <c r="BT10"/>
  <c r="BY10"/>
  <c r="BZ10"/>
  <c r="CB10"/>
  <c r="CD10"/>
  <c r="CE10"/>
  <c r="CF10"/>
  <c r="CG10"/>
  <c r="CA10" s="1"/>
  <c r="CC10"/>
  <c r="CJ10"/>
  <c r="CK10"/>
  <c r="CL10"/>
  <c r="CM10"/>
  <c r="CN10"/>
  <c r="CO10"/>
  <c r="CP10"/>
  <c r="D11"/>
  <c r="Y11"/>
  <c r="Z11"/>
  <c r="AA11"/>
  <c r="AH11"/>
  <c r="AI11"/>
  <c r="AJ11"/>
  <c r="AQ11"/>
  <c r="AR11"/>
  <c r="AS11"/>
  <c r="AZ11"/>
  <c r="BA11"/>
  <c r="BB11"/>
  <c r="BI11"/>
  <c r="BJ11"/>
  <c r="BK11"/>
  <c r="BR11"/>
  <c r="BS11"/>
  <c r="BT11"/>
  <c r="BY11"/>
  <c r="BZ11"/>
  <c r="CB11"/>
  <c r="CD11"/>
  <c r="CE11"/>
  <c r="CF11"/>
  <c r="CG11"/>
  <c r="CA11" s="1"/>
  <c r="CC11"/>
  <c r="CJ11"/>
  <c r="CK11"/>
  <c r="CL11"/>
  <c r="CM11"/>
  <c r="CN11"/>
  <c r="CO11"/>
  <c r="CP11"/>
  <c r="D12"/>
  <c r="Y12"/>
  <c r="Z12"/>
  <c r="AA12"/>
  <c r="AH12"/>
  <c r="AI12"/>
  <c r="AJ12"/>
  <c r="AQ12"/>
  <c r="AR12"/>
  <c r="AS12"/>
  <c r="AZ12"/>
  <c r="BA12"/>
  <c r="BB12"/>
  <c r="BI12"/>
  <c r="BJ12"/>
  <c r="BK12"/>
  <c r="BR12"/>
  <c r="BS12"/>
  <c r="BT12"/>
  <c r="BY12"/>
  <c r="BZ12"/>
  <c r="CB12"/>
  <c r="CD12"/>
  <c r="CE12"/>
  <c r="CF12"/>
  <c r="CG12"/>
  <c r="CA12" s="1"/>
  <c r="CC12"/>
  <c r="CJ12"/>
  <c r="CK12"/>
  <c r="CL12"/>
  <c r="CM12"/>
  <c r="CN12"/>
  <c r="CO12"/>
  <c r="CP12"/>
  <c r="D13"/>
  <c r="Y13"/>
  <c r="Z13"/>
  <c r="AA13"/>
  <c r="AH13"/>
  <c r="AI13"/>
  <c r="AJ13"/>
  <c r="AQ13"/>
  <c r="AR13"/>
  <c r="AS13"/>
  <c r="AZ13"/>
  <c r="BA13"/>
  <c r="BB13"/>
  <c r="BI13"/>
  <c r="BJ13"/>
  <c r="BK13"/>
  <c r="BR13"/>
  <c r="BS13"/>
  <c r="BT13"/>
  <c r="BY13"/>
  <c r="BZ13"/>
  <c r="CB13"/>
  <c r="CD13"/>
  <c r="CE13"/>
  <c r="CF13"/>
  <c r="CG13"/>
  <c r="CA13"/>
  <c r="CC13"/>
  <c r="CJ13"/>
  <c r="CK13"/>
  <c r="CL13"/>
  <c r="CM13"/>
  <c r="CN13"/>
  <c r="CO13"/>
  <c r="CP13"/>
  <c r="D14"/>
  <c r="Y14"/>
  <c r="Z14"/>
  <c r="AA14"/>
  <c r="AH14"/>
  <c r="AI14"/>
  <c r="AJ14"/>
  <c r="AQ14"/>
  <c r="AR14"/>
  <c r="AS14"/>
  <c r="AZ14"/>
  <c r="BA14"/>
  <c r="BB14"/>
  <c r="BI14"/>
  <c r="BJ14"/>
  <c r="BK14"/>
  <c r="BR14"/>
  <c r="BS14"/>
  <c r="BT14"/>
  <c r="BY14"/>
  <c r="BZ14"/>
  <c r="CB14"/>
  <c r="CD14"/>
  <c r="CE14"/>
  <c r="CF14"/>
  <c r="CG14"/>
  <c r="CA14" s="1"/>
  <c r="CC14"/>
  <c r="CJ14"/>
  <c r="CK14"/>
  <c r="CL14"/>
  <c r="CM14"/>
  <c r="CN14"/>
  <c r="CO14"/>
  <c r="CP14"/>
  <c r="D15"/>
  <c r="Y15"/>
  <c r="Z15"/>
  <c r="AA15"/>
  <c r="AH15"/>
  <c r="AI15"/>
  <c r="AJ15"/>
  <c r="AQ15"/>
  <c r="AR15"/>
  <c r="AS15"/>
  <c r="AZ15"/>
  <c r="BA15"/>
  <c r="BB15"/>
  <c r="BI15"/>
  <c r="BJ15"/>
  <c r="BK15"/>
  <c r="BR15"/>
  <c r="BS15"/>
  <c r="BT15"/>
  <c r="BY15"/>
  <c r="BZ15"/>
  <c r="CB15"/>
  <c r="CD15"/>
  <c r="CE15"/>
  <c r="CF15"/>
  <c r="CG15"/>
  <c r="CA15" s="1"/>
  <c r="CC15"/>
  <c r="CJ15"/>
  <c r="CK15"/>
  <c r="CL15"/>
  <c r="CM15"/>
  <c r="CN15"/>
  <c r="CO15"/>
  <c r="CP15"/>
  <c r="D16"/>
  <c r="AH16"/>
  <c r="AI16"/>
  <c r="AJ16"/>
  <c r="AQ16"/>
  <c r="AR16"/>
  <c r="AS16"/>
  <c r="AZ16"/>
  <c r="BA16"/>
  <c r="BB16"/>
  <c r="BI16"/>
  <c r="BJ16"/>
  <c r="BK16"/>
  <c r="BR16"/>
  <c r="BS16"/>
  <c r="BT16"/>
  <c r="BY16"/>
  <c r="BZ16" s="1"/>
  <c r="CO16"/>
  <c r="D17"/>
  <c r="AH17"/>
  <c r="AI17"/>
  <c r="AJ17"/>
  <c r="AQ17"/>
  <c r="AR17"/>
  <c r="AS17"/>
  <c r="AZ17"/>
  <c r="BA17"/>
  <c r="BB17"/>
  <c r="BI17"/>
  <c r="BJ17"/>
  <c r="BK17"/>
  <c r="BR17"/>
  <c r="BS17"/>
  <c r="BT17"/>
  <c r="CO17"/>
  <c r="CP17"/>
  <c r="D18"/>
  <c r="AH18"/>
  <c r="AI18"/>
  <c r="AJ18"/>
  <c r="AQ18"/>
  <c r="AR18"/>
  <c r="AS18"/>
  <c r="AZ18"/>
  <c r="BA18"/>
  <c r="BB18"/>
  <c r="BI18"/>
  <c r="BJ18"/>
  <c r="BK18"/>
  <c r="BR18"/>
  <c r="BS18"/>
  <c r="BT18"/>
  <c r="BY18"/>
  <c r="BZ18" s="1"/>
  <c r="CO18"/>
  <c r="CP18"/>
  <c r="D19"/>
  <c r="AH19"/>
  <c r="AI19"/>
  <c r="AJ19"/>
  <c r="AQ19"/>
  <c r="AR19"/>
  <c r="AS19"/>
  <c r="AZ19"/>
  <c r="BA19"/>
  <c r="BB19"/>
  <c r="BI19"/>
  <c r="BJ19"/>
  <c r="BK19"/>
  <c r="BR19"/>
  <c r="BS19"/>
  <c r="BT19"/>
  <c r="CO19"/>
  <c r="D20"/>
  <c r="AH20"/>
  <c r="AI20"/>
  <c r="AJ20"/>
  <c r="AQ20"/>
  <c r="AR20"/>
  <c r="AS20"/>
  <c r="AZ20"/>
  <c r="BA20"/>
  <c r="BB20"/>
  <c r="BI20"/>
  <c r="BJ20"/>
  <c r="BK20"/>
  <c r="BR20"/>
  <c r="BS20"/>
  <c r="BT20"/>
  <c r="CO20"/>
  <c r="D21"/>
  <c r="AH21"/>
  <c r="AI21"/>
  <c r="AJ21"/>
  <c r="AQ21"/>
  <c r="AR21"/>
  <c r="AS21"/>
  <c r="AZ21"/>
  <c r="BA21"/>
  <c r="BB21"/>
  <c r="BI21"/>
  <c r="BJ21"/>
  <c r="BK21"/>
  <c r="BR21"/>
  <c r="BS21"/>
  <c r="BT21"/>
  <c r="CO21"/>
  <c r="CP21"/>
  <c r="D22"/>
  <c r="AH22"/>
  <c r="AI22"/>
  <c r="AJ22"/>
  <c r="AQ22"/>
  <c r="AR22"/>
  <c r="AS22"/>
  <c r="AZ22"/>
  <c r="BA22"/>
  <c r="BB22"/>
  <c r="BI22"/>
  <c r="BJ22"/>
  <c r="BK22"/>
  <c r="BR22"/>
  <c r="BS22"/>
  <c r="BT22"/>
  <c r="BY22"/>
  <c r="BZ22" s="1"/>
  <c r="CO22"/>
  <c r="CP22"/>
  <c r="D23"/>
  <c r="AH23"/>
  <c r="AI23"/>
  <c r="AJ23"/>
  <c r="AQ23"/>
  <c r="AR23"/>
  <c r="AS23"/>
  <c r="AZ23"/>
  <c r="BA23"/>
  <c r="BB23"/>
  <c r="BI23"/>
  <c r="BJ23"/>
  <c r="BK23"/>
  <c r="BR23"/>
  <c r="BS23"/>
  <c r="BT23"/>
  <c r="CO23"/>
  <c r="D24"/>
  <c r="CO24" s="1"/>
  <c r="AQ24"/>
  <c r="AR24"/>
  <c r="AS24"/>
  <c r="AZ24"/>
  <c r="BA24"/>
  <c r="BB24"/>
  <c r="BI24"/>
  <c r="BJ24"/>
  <c r="BK24"/>
  <c r="BR24"/>
  <c r="BS24"/>
  <c r="BT24"/>
  <c r="D25"/>
  <c r="CO25" s="1"/>
  <c r="AQ25"/>
  <c r="AR25"/>
  <c r="AS25"/>
  <c r="AZ25"/>
  <c r="BA25"/>
  <c r="BB25"/>
  <c r="BI25"/>
  <c r="BJ25"/>
  <c r="BK25"/>
  <c r="BR25"/>
  <c r="BS25"/>
  <c r="BT25"/>
  <c r="CP25"/>
  <c r="D26"/>
  <c r="AQ26"/>
  <c r="AR26"/>
  <c r="AS26"/>
  <c r="AZ26"/>
  <c r="BA26"/>
  <c r="BB26"/>
  <c r="BI26"/>
  <c r="BJ26"/>
  <c r="BK26"/>
  <c r="BR26"/>
  <c r="BS26"/>
  <c r="BT26"/>
  <c r="CO26"/>
  <c r="CP26"/>
  <c r="D27"/>
  <c r="CO27" s="1"/>
  <c r="AQ27"/>
  <c r="AR27"/>
  <c r="AS27"/>
  <c r="AZ27"/>
  <c r="BA27"/>
  <c r="BB27"/>
  <c r="BI27"/>
  <c r="BJ27"/>
  <c r="BK27"/>
  <c r="BR27"/>
  <c r="BS27"/>
  <c r="BT27"/>
  <c r="D28"/>
  <c r="CO28" s="1"/>
  <c r="AQ28"/>
  <c r="AR28"/>
  <c r="AS28"/>
  <c r="AZ28"/>
  <c r="BA28"/>
  <c r="BB28"/>
  <c r="BI28"/>
  <c r="BJ28"/>
  <c r="BK28"/>
  <c r="BR28"/>
  <c r="BS28"/>
  <c r="BT28"/>
  <c r="D29"/>
  <c r="CO29" s="1"/>
  <c r="AQ29"/>
  <c r="AR29"/>
  <c r="AS29"/>
  <c r="AZ29"/>
  <c r="BA29"/>
  <c r="BB29"/>
  <c r="BI29"/>
  <c r="BJ29"/>
  <c r="BK29"/>
  <c r="BR29"/>
  <c r="BS29"/>
  <c r="BT29"/>
  <c r="CP29"/>
  <c r="D30"/>
  <c r="AQ30"/>
  <c r="AR30"/>
  <c r="AS30"/>
  <c r="AZ30"/>
  <c r="BA30"/>
  <c r="BB30"/>
  <c r="BI30"/>
  <c r="BJ30"/>
  <c r="BK30"/>
  <c r="BR30"/>
  <c r="BS30"/>
  <c r="BT30"/>
  <c r="CO30"/>
  <c r="CP30"/>
  <c r="D31"/>
  <c r="CO31" s="1"/>
  <c r="AQ31"/>
  <c r="AR31"/>
  <c r="AS31"/>
  <c r="AZ31"/>
  <c r="BA31"/>
  <c r="BB31"/>
  <c r="BI31"/>
  <c r="BJ31"/>
  <c r="BK31"/>
  <c r="BR31"/>
  <c r="BS31"/>
  <c r="BT31"/>
  <c r="D32"/>
  <c r="CO32" s="1"/>
  <c r="AQ32"/>
  <c r="AR32"/>
  <c r="AS32"/>
  <c r="AZ32"/>
  <c r="BA32"/>
  <c r="BB32"/>
  <c r="BI32"/>
  <c r="BJ32"/>
  <c r="BK32"/>
  <c r="BR32"/>
  <c r="BS32"/>
  <c r="BT32"/>
  <c r="D33"/>
  <c r="CO33" s="1"/>
  <c r="AQ33"/>
  <c r="AR33"/>
  <c r="AS33"/>
  <c r="AZ33"/>
  <c r="BA33"/>
  <c r="BB33"/>
  <c r="BI33"/>
  <c r="BJ33"/>
  <c r="BK33"/>
  <c r="BR33"/>
  <c r="BS33"/>
  <c r="BT33"/>
  <c r="CP33"/>
  <c r="D34"/>
  <c r="AQ34"/>
  <c r="AR34"/>
  <c r="AS34"/>
  <c r="AZ34"/>
  <c r="BA34"/>
  <c r="BB34"/>
  <c r="BI34"/>
  <c r="BJ34"/>
  <c r="BK34"/>
  <c r="BR34"/>
  <c r="BS34"/>
  <c r="BT34"/>
  <c r="CO34"/>
  <c r="CP34"/>
  <c r="D35"/>
  <c r="CO35" s="1"/>
  <c r="AQ35"/>
  <c r="AR35"/>
  <c r="AS35"/>
  <c r="AZ35"/>
  <c r="BA35"/>
  <c r="BB35"/>
  <c r="BI35"/>
  <c r="BJ35"/>
  <c r="BK35"/>
  <c r="BR35"/>
  <c r="BS35"/>
  <c r="BT35"/>
  <c r="D36"/>
  <c r="CO36" s="1"/>
  <c r="AQ36"/>
  <c r="AR36"/>
  <c r="AS36"/>
  <c r="AZ36"/>
  <c r="BA36"/>
  <c r="BB36"/>
  <c r="BI36"/>
  <c r="BJ36"/>
  <c r="BK36"/>
  <c r="BR36"/>
  <c r="BS36"/>
  <c r="BT36"/>
  <c r="D37"/>
  <c r="CO37" s="1"/>
  <c r="AQ37"/>
  <c r="AR37"/>
  <c r="AS37"/>
  <c r="AZ37"/>
  <c r="BA37"/>
  <c r="BB37"/>
  <c r="BI37"/>
  <c r="BJ37"/>
  <c r="BK37"/>
  <c r="BR37"/>
  <c r="BS37"/>
  <c r="BT37"/>
  <c r="CP37"/>
  <c r="D38"/>
  <c r="AQ38"/>
  <c r="AR38"/>
  <c r="AS38"/>
  <c r="AZ38"/>
  <c r="BA38"/>
  <c r="BB38"/>
  <c r="BI38"/>
  <c r="BJ38"/>
  <c r="BK38"/>
  <c r="BR38"/>
  <c r="BS38"/>
  <c r="BT38"/>
  <c r="CO38"/>
  <c r="CP38"/>
  <c r="D39"/>
  <c r="AZ39"/>
  <c r="BA39"/>
  <c r="BB39"/>
  <c r="BI39"/>
  <c r="BJ39"/>
  <c r="BK39"/>
  <c r="BR39"/>
  <c r="BS39"/>
  <c r="BT39"/>
  <c r="CO39"/>
  <c r="D40"/>
  <c r="AZ40"/>
  <c r="BA40"/>
  <c r="BB40"/>
  <c r="BI40"/>
  <c r="BJ40"/>
  <c r="BK40"/>
  <c r="BR40"/>
  <c r="BS40"/>
  <c r="BT40"/>
  <c r="CO40"/>
  <c r="D41"/>
  <c r="AZ41"/>
  <c r="BA41"/>
  <c r="BB41"/>
  <c r="BI41"/>
  <c r="BJ41"/>
  <c r="BK41"/>
  <c r="BR41"/>
  <c r="BS41"/>
  <c r="BT41"/>
  <c r="CO41"/>
  <c r="D42"/>
  <c r="AZ42"/>
  <c r="BA42"/>
  <c r="BB42"/>
  <c r="BI42"/>
  <c r="BJ42"/>
  <c r="BK42"/>
  <c r="BR42"/>
  <c r="BS42"/>
  <c r="BT42"/>
  <c r="CO42"/>
  <c r="D43"/>
  <c r="AZ43"/>
  <c r="BA43"/>
  <c r="BB43"/>
  <c r="BI43"/>
  <c r="BJ43"/>
  <c r="BK43"/>
  <c r="BR43"/>
  <c r="BS43"/>
  <c r="BT43"/>
  <c r="CO43"/>
  <c r="D44"/>
  <c r="AZ44"/>
  <c r="BA44"/>
  <c r="BB44"/>
  <c r="BI44"/>
  <c r="BJ44"/>
  <c r="BK44"/>
  <c r="BR44"/>
  <c r="BS44"/>
  <c r="BT44"/>
  <c r="CO44"/>
  <c r="D45"/>
  <c r="AZ45"/>
  <c r="BA45"/>
  <c r="BB45"/>
  <c r="BI45"/>
  <c r="BJ45"/>
  <c r="BK45"/>
  <c r="BR45"/>
  <c r="BS45"/>
  <c r="BT45"/>
  <c r="CO45"/>
  <c r="D46"/>
  <c r="AZ46"/>
  <c r="BA46"/>
  <c r="BB46"/>
  <c r="BI46"/>
  <c r="BJ46"/>
  <c r="BK46"/>
  <c r="BR46"/>
  <c r="BS46"/>
  <c r="BT46"/>
  <c r="CO46"/>
  <c r="D47"/>
  <c r="AZ47"/>
  <c r="BA47"/>
  <c r="BB47"/>
  <c r="BI47"/>
  <c r="BJ47"/>
  <c r="BK47"/>
  <c r="BR47"/>
  <c r="BS47"/>
  <c r="BT47"/>
  <c r="CO47"/>
  <c r="D48"/>
  <c r="AZ48"/>
  <c r="BA48"/>
  <c r="BB48"/>
  <c r="BI48"/>
  <c r="BJ48"/>
  <c r="BK48"/>
  <c r="BR48"/>
  <c r="BS48"/>
  <c r="BT48"/>
  <c r="CO48"/>
  <c r="D49"/>
  <c r="AZ49"/>
  <c r="BA49"/>
  <c r="BB49"/>
  <c r="BI49"/>
  <c r="BJ49"/>
  <c r="BK49"/>
  <c r="BR49"/>
  <c r="BS49"/>
  <c r="BT49"/>
  <c r="CO49"/>
  <c r="D50"/>
  <c r="AZ50"/>
  <c r="BA50"/>
  <c r="BB50"/>
  <c r="BI50"/>
  <c r="BJ50"/>
  <c r="BK50"/>
  <c r="BR50"/>
  <c r="BS50"/>
  <c r="BT50"/>
  <c r="CO50"/>
  <c r="D51"/>
  <c r="AZ51"/>
  <c r="BA51"/>
  <c r="BB51"/>
  <c r="BI51"/>
  <c r="BJ51"/>
  <c r="BK51"/>
  <c r="BR51"/>
  <c r="BS51"/>
  <c r="BT51"/>
  <c r="CO51"/>
  <c r="D52"/>
  <c r="AZ52"/>
  <c r="BA52"/>
  <c r="BB52"/>
  <c r="BI52"/>
  <c r="BJ52"/>
  <c r="BK52"/>
  <c r="BR52"/>
  <c r="BS52"/>
  <c r="BT52"/>
  <c r="CO52"/>
  <c r="D53"/>
  <c r="AZ53"/>
  <c r="BA53"/>
  <c r="BB53"/>
  <c r="BI53"/>
  <c r="BJ53"/>
  <c r="BK53"/>
  <c r="BR53"/>
  <c r="BS53"/>
  <c r="BT53"/>
  <c r="CO53"/>
  <c r="D54"/>
  <c r="AZ54"/>
  <c r="BA54"/>
  <c r="BB54"/>
  <c r="BI54"/>
  <c r="BJ54"/>
  <c r="BK54"/>
  <c r="BR54"/>
  <c r="BS54"/>
  <c r="BT54"/>
  <c r="CO54"/>
  <c r="D55"/>
  <c r="AZ55"/>
  <c r="BA55"/>
  <c r="BB55"/>
  <c r="BI55"/>
  <c r="BJ55"/>
  <c r="BK55"/>
  <c r="BR55"/>
  <c r="BS55"/>
  <c r="BT55"/>
  <c r="CO55"/>
  <c r="D56"/>
  <c r="AZ56"/>
  <c r="BA56"/>
  <c r="BB56"/>
  <c r="BI56"/>
  <c r="BJ56"/>
  <c r="BK56"/>
  <c r="BR56"/>
  <c r="BS56"/>
  <c r="BT56"/>
  <c r="CO56"/>
  <c r="D57"/>
  <c r="AZ57"/>
  <c r="BA57"/>
  <c r="BB57"/>
  <c r="BI57"/>
  <c r="BJ57"/>
  <c r="BK57"/>
  <c r="BR57"/>
  <c r="BS57"/>
  <c r="BT57"/>
  <c r="CO57"/>
  <c r="CP57"/>
  <c r="D58"/>
  <c r="AZ58"/>
  <c r="BA58"/>
  <c r="BB58"/>
  <c r="BI58"/>
  <c r="BJ58"/>
  <c r="BK58"/>
  <c r="BR58"/>
  <c r="BS58"/>
  <c r="BT58"/>
  <c r="CO58"/>
  <c r="D59"/>
  <c r="CO59" s="1"/>
  <c r="BI59"/>
  <c r="BJ59"/>
  <c r="BK59"/>
  <c r="BR59"/>
  <c r="BS59"/>
  <c r="BT59"/>
  <c r="CP59"/>
  <c r="D60"/>
  <c r="CO60" s="1"/>
  <c r="BI60"/>
  <c r="BJ60"/>
  <c r="BK60"/>
  <c r="BR60"/>
  <c r="BS60"/>
  <c r="BT60"/>
  <c r="D61"/>
  <c r="CO61" s="1"/>
  <c r="BI61"/>
  <c r="BJ61"/>
  <c r="BK61"/>
  <c r="BR61"/>
  <c r="BS61"/>
  <c r="BT61"/>
  <c r="CP61"/>
  <c r="D62"/>
  <c r="BI62"/>
  <c r="BJ62"/>
  <c r="BK62"/>
  <c r="BR62"/>
  <c r="BS62"/>
  <c r="BT62"/>
  <c r="CO62"/>
  <c r="D63"/>
  <c r="CO63" s="1"/>
  <c r="BI63"/>
  <c r="BJ63"/>
  <c r="BK63"/>
  <c r="BR63"/>
  <c r="BS63"/>
  <c r="BT63"/>
  <c r="CP63"/>
  <c r="D64"/>
  <c r="CO64" s="1"/>
  <c r="BI64"/>
  <c r="BJ64"/>
  <c r="BK64"/>
  <c r="BR64"/>
  <c r="BS64"/>
  <c r="BT64"/>
  <c r="D65"/>
  <c r="CO65" s="1"/>
  <c r="BI65"/>
  <c r="BJ65"/>
  <c r="BK65"/>
  <c r="BR65"/>
  <c r="BS65"/>
  <c r="BT65"/>
  <c r="CP65"/>
  <c r="D66"/>
  <c r="BI66"/>
  <c r="BJ66"/>
  <c r="BK66"/>
  <c r="BR66"/>
  <c r="BS66"/>
  <c r="BT66"/>
  <c r="CO66"/>
  <c r="D67"/>
  <c r="CO67" s="1"/>
  <c r="BI67"/>
  <c r="BJ67"/>
  <c r="BK67"/>
  <c r="BR67"/>
  <c r="BS67"/>
  <c r="BT67"/>
  <c r="CP67"/>
  <c r="D68"/>
  <c r="CO68" s="1"/>
  <c r="BI68"/>
  <c r="BJ68"/>
  <c r="BK68"/>
  <c r="BR68"/>
  <c r="BS68"/>
  <c r="BT68"/>
  <c r="D69"/>
  <c r="CO69" s="1"/>
  <c r="BI69"/>
  <c r="BJ69"/>
  <c r="BK69"/>
  <c r="BR69"/>
  <c r="BS69"/>
  <c r="BT69"/>
  <c r="CP69"/>
  <c r="D70"/>
  <c r="BI70"/>
  <c r="BJ70"/>
  <c r="BK70"/>
  <c r="BR70"/>
  <c r="BS70"/>
  <c r="BT70"/>
  <c r="CO70"/>
  <c r="D71"/>
  <c r="CO71" s="1"/>
  <c r="BI71"/>
  <c r="BJ71"/>
  <c r="BK71"/>
  <c r="BR71"/>
  <c r="BS71"/>
  <c r="BT71"/>
  <c r="CP71"/>
  <c r="D72"/>
  <c r="CO72" s="1"/>
  <c r="BI72"/>
  <c r="BJ72"/>
  <c r="BK72"/>
  <c r="BR72"/>
  <c r="BS72"/>
  <c r="BT72"/>
  <c r="D73"/>
  <c r="CO73" s="1"/>
  <c r="BI73"/>
  <c r="BJ73"/>
  <c r="BK73"/>
  <c r="BR73"/>
  <c r="BS73"/>
  <c r="BT73"/>
  <c r="CP73"/>
  <c r="D74"/>
  <c r="BI74"/>
  <c r="BJ74"/>
  <c r="BK74"/>
  <c r="BR74"/>
  <c r="BS74"/>
  <c r="BT74"/>
  <c r="CO74"/>
  <c r="D75"/>
  <c r="CO75" s="1"/>
  <c r="BI75"/>
  <c r="BJ75"/>
  <c r="BK75"/>
  <c r="BR75"/>
  <c r="BS75"/>
  <c r="BT75"/>
  <c r="CP75"/>
  <c r="D76"/>
  <c r="CO76" s="1"/>
  <c r="BI76"/>
  <c r="BJ76"/>
  <c r="BK76"/>
  <c r="BR76"/>
  <c r="BS76"/>
  <c r="BT76"/>
  <c r="D77"/>
  <c r="CO77" s="1"/>
  <c r="BI77"/>
  <c r="BJ77"/>
  <c r="BK77"/>
  <c r="BR77"/>
  <c r="BS77"/>
  <c r="BT77"/>
  <c r="CP77"/>
  <c r="D78"/>
  <c r="BI78"/>
  <c r="BJ78"/>
  <c r="BK78"/>
  <c r="BR78"/>
  <c r="BS78"/>
  <c r="BT78"/>
  <c r="CO78"/>
  <c r="D79"/>
  <c r="BR79"/>
  <c r="BS79"/>
  <c r="BT79"/>
  <c r="CO79"/>
  <c r="CP79"/>
  <c r="D80"/>
  <c r="BR80"/>
  <c r="BS80"/>
  <c r="BT80"/>
  <c r="CO80"/>
  <c r="CP80"/>
  <c r="D81"/>
  <c r="BR81"/>
  <c r="BS81"/>
  <c r="BT81"/>
  <c r="CO81"/>
  <c r="CP81"/>
  <c r="D82"/>
  <c r="BR82"/>
  <c r="BS82"/>
  <c r="BT82"/>
  <c r="CO82"/>
  <c r="D83"/>
  <c r="BR83"/>
  <c r="BS83"/>
  <c r="BT83"/>
  <c r="CO83"/>
  <c r="D84"/>
  <c r="BR84"/>
  <c r="BS84"/>
  <c r="BT84"/>
  <c r="CO84"/>
  <c r="CP84"/>
  <c r="D85"/>
  <c r="BR85"/>
  <c r="BS85"/>
  <c r="BT85"/>
  <c r="CO85"/>
  <c r="CP85"/>
  <c r="D86"/>
  <c r="BR86"/>
  <c r="BS86"/>
  <c r="BT86"/>
  <c r="CO86"/>
  <c r="D87"/>
  <c r="BR87"/>
  <c r="BS87"/>
  <c r="BT87"/>
  <c r="CO87"/>
  <c r="CP87"/>
  <c r="D88"/>
  <c r="BR88"/>
  <c r="BS88"/>
  <c r="BT88"/>
  <c r="CO88"/>
  <c r="CP88"/>
  <c r="D89"/>
  <c r="BR89"/>
  <c r="BS89"/>
  <c r="BT89"/>
  <c r="CO89"/>
  <c r="D90"/>
  <c r="BR90"/>
  <c r="BS90"/>
  <c r="BT90"/>
  <c r="CO90"/>
  <c r="D91"/>
  <c r="BR91"/>
  <c r="BS91"/>
  <c r="BT91"/>
  <c r="CO91"/>
  <c r="CP91"/>
  <c r="D92"/>
  <c r="BR92"/>
  <c r="BS92"/>
  <c r="BT92"/>
  <c r="CO92"/>
  <c r="D93"/>
  <c r="CO93" s="1"/>
  <c r="BR93"/>
  <c r="BS93"/>
  <c r="BT93"/>
  <c r="D94"/>
  <c r="BR94"/>
  <c r="BS94"/>
  <c r="BT94"/>
  <c r="CO94"/>
  <c r="D95"/>
  <c r="CO95" s="1"/>
  <c r="BR95"/>
  <c r="BS95"/>
  <c r="BT95"/>
  <c r="CP95"/>
  <c r="D96"/>
  <c r="BR96"/>
  <c r="BS96"/>
  <c r="BT96"/>
  <c r="CO96"/>
  <c r="CP96"/>
  <c r="D97"/>
  <c r="CO97" s="1"/>
  <c r="BR97"/>
  <c r="BS97"/>
  <c r="BT97"/>
  <c r="D98"/>
  <c r="BR98"/>
  <c r="BS98"/>
  <c r="BT98"/>
  <c r="CO98"/>
  <c r="D99"/>
  <c r="CO99" s="1"/>
  <c r="BR99"/>
  <c r="BS99"/>
  <c r="BT99"/>
  <c r="CP99"/>
  <c r="BS38" i="16"/>
  <c r="BS65"/>
  <c r="BZ18"/>
  <c r="BI73"/>
  <c r="BI72"/>
  <c r="BI71"/>
  <c r="BI70"/>
  <c r="BI69"/>
  <c r="BI68"/>
  <c r="BI67"/>
  <c r="BI66"/>
  <c r="BI65"/>
  <c r="BI64"/>
  <c r="BI63"/>
  <c r="BI62"/>
  <c r="BI61"/>
  <c r="BI60"/>
  <c r="BI59"/>
  <c r="BI58"/>
  <c r="BI57"/>
  <c r="BI56"/>
  <c r="BI55"/>
  <c r="BI54"/>
  <c r="BI53"/>
  <c r="BI52"/>
  <c r="BI51"/>
  <c r="BI50"/>
  <c r="BI49"/>
  <c r="BI48"/>
  <c r="BI47"/>
  <c r="BI46"/>
  <c r="BI45"/>
  <c r="BI44"/>
  <c r="BI43"/>
  <c r="BI42"/>
  <c r="BI41"/>
  <c r="BI40"/>
  <c r="BI39"/>
  <c r="BI38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AZ10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Y22"/>
  <c r="Y21"/>
  <c r="Y20"/>
  <c r="Y19"/>
  <c r="Y18"/>
  <c r="Y17"/>
  <c r="Y16"/>
  <c r="Y15"/>
  <c r="Y14"/>
  <c r="Y13"/>
  <c r="Y12"/>
  <c r="Y11"/>
  <c r="Y10"/>
  <c r="Y9"/>
  <c r="CK11"/>
  <c r="BJ73"/>
  <c r="BK73"/>
  <c r="BJ72"/>
  <c r="BK72"/>
  <c r="BK71"/>
  <c r="BJ71"/>
  <c r="BK70"/>
  <c r="BJ70"/>
  <c r="BK69"/>
  <c r="BJ69"/>
  <c r="BK68"/>
  <c r="BJ68"/>
  <c r="BK67"/>
  <c r="BJ67"/>
  <c r="BK66"/>
  <c r="BJ66"/>
  <c r="BK65"/>
  <c r="BJ65"/>
  <c r="BK64"/>
  <c r="BJ64"/>
  <c r="BK63"/>
  <c r="BJ63"/>
  <c r="BK62"/>
  <c r="BJ62"/>
  <c r="BK61"/>
  <c r="BJ61"/>
  <c r="BK60"/>
  <c r="BJ60"/>
  <c r="BK59"/>
  <c r="BJ59"/>
  <c r="BK58"/>
  <c r="BJ58"/>
  <c r="BK57"/>
  <c r="BJ57"/>
  <c r="BK56"/>
  <c r="BJ56"/>
  <c r="BK55"/>
  <c r="BJ55"/>
  <c r="BK54"/>
  <c r="BJ54"/>
  <c r="BK53"/>
  <c r="BJ53"/>
  <c r="BK52"/>
  <c r="BJ52"/>
  <c r="BK51"/>
  <c r="BJ51"/>
  <c r="BK50"/>
  <c r="BJ50"/>
  <c r="BK49"/>
  <c r="BJ49"/>
  <c r="BK48"/>
  <c r="BJ48"/>
  <c r="BK47"/>
  <c r="BJ47"/>
  <c r="BK46"/>
  <c r="BJ46"/>
  <c r="BK45"/>
  <c r="BJ45"/>
  <c r="BK44"/>
  <c r="BJ44"/>
  <c r="BK43"/>
  <c r="BJ43"/>
  <c r="BK42"/>
  <c r="BJ42"/>
  <c r="BK41"/>
  <c r="BJ41"/>
  <c r="BK40"/>
  <c r="BJ40"/>
  <c r="BK39"/>
  <c r="BJ39"/>
  <c r="BK38"/>
  <c r="BJ38"/>
  <c r="BK37"/>
  <c r="BJ37"/>
  <c r="BK36"/>
  <c r="BJ36"/>
  <c r="BK35"/>
  <c r="BJ35"/>
  <c r="BK34"/>
  <c r="BJ34"/>
  <c r="BK33"/>
  <c r="BJ33"/>
  <c r="BK32"/>
  <c r="BJ32"/>
  <c r="BK31"/>
  <c r="BJ31"/>
  <c r="BK30"/>
  <c r="BJ30"/>
  <c r="BK29"/>
  <c r="BJ29"/>
  <c r="BK28"/>
  <c r="BJ28"/>
  <c r="BK27"/>
  <c r="BJ27"/>
  <c r="BK26"/>
  <c r="BJ26"/>
  <c r="BK25"/>
  <c r="BJ25"/>
  <c r="BK24"/>
  <c r="BJ24"/>
  <c r="BK23"/>
  <c r="BJ23"/>
  <c r="BK22"/>
  <c r="BJ22"/>
  <c r="BK21"/>
  <c r="BJ21"/>
  <c r="BK20"/>
  <c r="BJ20"/>
  <c r="BK19"/>
  <c r="BJ19"/>
  <c r="BK18"/>
  <c r="BJ18"/>
  <c r="BK17"/>
  <c r="BJ17"/>
  <c r="BK16"/>
  <c r="BJ16"/>
  <c r="BK15"/>
  <c r="BJ15"/>
  <c r="BK14"/>
  <c r="BJ14"/>
  <c r="BK13"/>
  <c r="BJ13"/>
  <c r="BK12"/>
  <c r="BJ12"/>
  <c r="BK11"/>
  <c r="BJ11"/>
  <c r="BK10"/>
  <c r="BJ10"/>
  <c r="BK9"/>
  <c r="BJ9"/>
  <c r="BB40"/>
  <c r="AR48"/>
  <c r="AS48"/>
  <c r="AR47"/>
  <c r="AS47"/>
  <c r="AR46"/>
  <c r="AS46"/>
  <c r="AR45"/>
  <c r="AS45"/>
  <c r="AR44"/>
  <c r="AS44"/>
  <c r="AR43"/>
  <c r="AS43"/>
  <c r="AR42"/>
  <c r="AS42"/>
  <c r="AR41"/>
  <c r="AS41"/>
  <c r="AR40"/>
  <c r="AS40"/>
  <c r="AR39"/>
  <c r="AS39"/>
  <c r="AS38"/>
  <c r="AR38"/>
  <c r="AS37"/>
  <c r="AR37"/>
  <c r="AS36"/>
  <c r="AR36"/>
  <c r="AS35"/>
  <c r="AR35"/>
  <c r="AS34"/>
  <c r="AR34"/>
  <c r="AS33"/>
  <c r="AR33"/>
  <c r="AS32"/>
  <c r="AR32"/>
  <c r="AS31"/>
  <c r="AR31"/>
  <c r="AS30"/>
  <c r="AR30"/>
  <c r="AS29"/>
  <c r="AR29"/>
  <c r="AS28"/>
  <c r="AR28"/>
  <c r="AS27"/>
  <c r="AR27"/>
  <c r="AS26"/>
  <c r="AR26"/>
  <c r="AS25"/>
  <c r="AR25"/>
  <c r="AS24"/>
  <c r="AR24"/>
  <c r="AS23"/>
  <c r="AR23"/>
  <c r="AS22"/>
  <c r="AR22"/>
  <c r="AS21"/>
  <c r="AR21"/>
  <c r="AS20"/>
  <c r="AR20"/>
  <c r="AS19"/>
  <c r="AR19"/>
  <c r="AS18"/>
  <c r="AR18"/>
  <c r="AS17"/>
  <c r="AR17"/>
  <c r="AS16"/>
  <c r="AR16"/>
  <c r="AS15"/>
  <c r="AR15"/>
  <c r="AS14"/>
  <c r="AR14"/>
  <c r="AS13"/>
  <c r="AR13"/>
  <c r="AS12"/>
  <c r="AR12"/>
  <c r="AS11"/>
  <c r="AR11"/>
  <c r="AS10"/>
  <c r="AR10"/>
  <c r="AS9"/>
  <c r="AR9"/>
  <c r="AI33"/>
  <c r="Z22"/>
  <c r="AA22"/>
  <c r="Z21"/>
  <c r="AA21"/>
  <c r="AA20"/>
  <c r="Z20"/>
  <c r="AA19"/>
  <c r="Z19"/>
  <c r="AA18"/>
  <c r="Z18"/>
  <c r="AA17"/>
  <c r="Z17"/>
  <c r="AA16"/>
  <c r="Z16"/>
  <c r="AA15"/>
  <c r="Z15"/>
  <c r="AA14"/>
  <c r="Z14"/>
  <c r="AA13"/>
  <c r="Z13"/>
  <c r="AA12"/>
  <c r="Z12"/>
  <c r="AA11"/>
  <c r="Z11"/>
  <c r="AA10"/>
  <c r="Z10"/>
  <c r="AA9"/>
  <c r="Z9"/>
  <c r="CJ19"/>
  <c r="CM19"/>
  <c r="J64" i="19" l="1"/>
  <c r="I56"/>
  <c r="AM30" i="16"/>
  <c r="CE19"/>
  <c r="CO11"/>
  <c r="CO13"/>
  <c r="CO15"/>
  <c r="CO17"/>
  <c r="CO19"/>
  <c r="CO10"/>
  <c r="CO12"/>
  <c r="CO14"/>
  <c r="CO16"/>
  <c r="CO18"/>
  <c r="CO20"/>
  <c r="CO9"/>
  <c r="CK15"/>
  <c r="AJ17"/>
  <c r="BB24"/>
  <c r="BA56"/>
  <c r="AZ42"/>
  <c r="CB10"/>
  <c r="BR76"/>
  <c r="BT54"/>
  <c r="BR17"/>
  <c r="BU20"/>
  <c r="CL16"/>
  <c r="CL15"/>
  <c r="CN17"/>
  <c r="AJ9"/>
  <c r="AJ25"/>
  <c r="BB16"/>
  <c r="BB32"/>
  <c r="BB48"/>
  <c r="CN9"/>
  <c r="CK13"/>
  <c r="AZ26"/>
  <c r="D14"/>
  <c r="CG14"/>
  <c r="CA14" s="1"/>
  <c r="BS81"/>
  <c r="BT70"/>
  <c r="BR60"/>
  <c r="BR49"/>
  <c r="BT27"/>
  <c r="BU52"/>
  <c r="BN57"/>
  <c r="BO57" s="1"/>
  <c r="BU28"/>
  <c r="BU44"/>
  <c r="BU60"/>
  <c r="BU76"/>
  <c r="BR9"/>
  <c r="BS14"/>
  <c r="BT19"/>
  <c r="BR25"/>
  <c r="BS30"/>
  <c r="BT35"/>
  <c r="BR41"/>
  <c r="BS46"/>
  <c r="BT50"/>
  <c r="BS53"/>
  <c r="BR56"/>
  <c r="BT58"/>
  <c r="BS61"/>
  <c r="BR64"/>
  <c r="BT66"/>
  <c r="BS69"/>
  <c r="BR72"/>
  <c r="BT74"/>
  <c r="BS77"/>
  <c r="BR80"/>
  <c r="BT82"/>
  <c r="AV23"/>
  <c r="AX23" s="1"/>
  <c r="BC44"/>
  <c r="AZ54"/>
  <c r="AZ46"/>
  <c r="AZ38"/>
  <c r="AZ30"/>
  <c r="AZ22"/>
  <c r="AZ14"/>
  <c r="BA58"/>
  <c r="BA54"/>
  <c r="BA50"/>
  <c r="BB46"/>
  <c r="BB42"/>
  <c r="BB38"/>
  <c r="BB34"/>
  <c r="BB30"/>
  <c r="BB26"/>
  <c r="BB22"/>
  <c r="BB18"/>
  <c r="BB14"/>
  <c r="BB10"/>
  <c r="AD36"/>
  <c r="AE36" s="1"/>
  <c r="AH41"/>
  <c r="AH31"/>
  <c r="AH23"/>
  <c r="AH15"/>
  <c r="AI31"/>
  <c r="AJ27"/>
  <c r="AJ23"/>
  <c r="AJ19"/>
  <c r="AJ15"/>
  <c r="AJ11"/>
  <c r="C20"/>
  <c r="G20"/>
  <c r="BY11"/>
  <c r="BY19"/>
  <c r="CG20"/>
  <c r="CA20" s="1"/>
  <c r="CF16"/>
  <c r="CB14"/>
  <c r="BZ13"/>
  <c r="CE11"/>
  <c r="CG10"/>
  <c r="CA10" s="1"/>
  <c r="D18"/>
  <c r="D10"/>
  <c r="CC14"/>
  <c r="CC13"/>
  <c r="CC12"/>
  <c r="CC11"/>
  <c r="CC10"/>
  <c r="CK9"/>
  <c r="CJ15"/>
  <c r="CC20"/>
  <c r="P15"/>
  <c r="R14"/>
  <c r="R10"/>
  <c r="CM17"/>
  <c r="CM16"/>
  <c r="CL20"/>
  <c r="CP20"/>
  <c r="CK20"/>
  <c r="R12"/>
  <c r="AJ13"/>
  <c r="AJ21"/>
  <c r="AI29"/>
  <c r="BB12"/>
  <c r="BB20"/>
  <c r="BB28"/>
  <c r="BB36"/>
  <c r="BB44"/>
  <c r="BA52"/>
  <c r="CK10"/>
  <c r="CK12"/>
  <c r="CK14"/>
  <c r="AH11"/>
  <c r="AH27"/>
  <c r="AZ18"/>
  <c r="AZ34"/>
  <c r="AZ50"/>
  <c r="BZ9"/>
  <c r="CF12"/>
  <c r="CE15"/>
  <c r="CB20"/>
  <c r="BT78"/>
  <c r="BS73"/>
  <c r="BR68"/>
  <c r="BT62"/>
  <c r="BS57"/>
  <c r="BR52"/>
  <c r="BT43"/>
  <c r="BR33"/>
  <c r="BS22"/>
  <c r="BT11"/>
  <c r="BY15"/>
  <c r="BU68"/>
  <c r="BU36"/>
  <c r="BN76"/>
  <c r="BO76" s="1"/>
  <c r="C12"/>
  <c r="AP30"/>
  <c r="AN30"/>
  <c r="BU15"/>
  <c r="BN69"/>
  <c r="BQ69" s="1"/>
  <c r="BN17"/>
  <c r="BQ17" s="1"/>
  <c r="BN28"/>
  <c r="BO28" s="1"/>
  <c r="BN54"/>
  <c r="BP54" s="1"/>
  <c r="BN12"/>
  <c r="BP12" s="1"/>
  <c r="BN18"/>
  <c r="BO18" s="1"/>
  <c r="BN32"/>
  <c r="BO32" s="1"/>
  <c r="BN37"/>
  <c r="BP37" s="1"/>
  <c r="BN79"/>
  <c r="BO79" s="1"/>
  <c r="BN26"/>
  <c r="BO26" s="1"/>
  <c r="BN10"/>
  <c r="BP10" s="1"/>
  <c r="BN20"/>
  <c r="BO20" s="1"/>
  <c r="BN40"/>
  <c r="BO40" s="1"/>
  <c r="BN45"/>
  <c r="BO45" s="1"/>
  <c r="BN50"/>
  <c r="BP50" s="1"/>
  <c r="BN55"/>
  <c r="BO55" s="1"/>
  <c r="BN60"/>
  <c r="BO60" s="1"/>
  <c r="BN65"/>
  <c r="BP65" s="1"/>
  <c r="BN70"/>
  <c r="BO70" s="1"/>
  <c r="BN74"/>
  <c r="BO74" s="1"/>
  <c r="BN78"/>
  <c r="BO78" s="1"/>
  <c r="BN83"/>
  <c r="BP83" s="1"/>
  <c r="BN87"/>
  <c r="BU10"/>
  <c r="BU14"/>
  <c r="BU19"/>
  <c r="BU21"/>
  <c r="BU23"/>
  <c r="BU25"/>
  <c r="BU27"/>
  <c r="BU29"/>
  <c r="BU31"/>
  <c r="BU33"/>
  <c r="BU35"/>
  <c r="BU37"/>
  <c r="BU39"/>
  <c r="BU41"/>
  <c r="BU43"/>
  <c r="BU45"/>
  <c r="BU47"/>
  <c r="BU49"/>
  <c r="BU51"/>
  <c r="BU53"/>
  <c r="BU55"/>
  <c r="BU57"/>
  <c r="BU59"/>
  <c r="BU61"/>
  <c r="BU63"/>
  <c r="BU65"/>
  <c r="BU67"/>
  <c r="BU69"/>
  <c r="BU71"/>
  <c r="BU73"/>
  <c r="BU75"/>
  <c r="BU77"/>
  <c r="BU79"/>
  <c r="BU81"/>
  <c r="BU83"/>
  <c r="BS9"/>
  <c r="BR10"/>
  <c r="BT10"/>
  <c r="BS11"/>
  <c r="BR12"/>
  <c r="BT12"/>
  <c r="BS13"/>
  <c r="BR14"/>
  <c r="BT14"/>
  <c r="BS15"/>
  <c r="BR16"/>
  <c r="BT16"/>
  <c r="BS17"/>
  <c r="BR18"/>
  <c r="BT18"/>
  <c r="BS19"/>
  <c r="BR20"/>
  <c r="BT20"/>
  <c r="BS21"/>
  <c r="BR22"/>
  <c r="BT22"/>
  <c r="BS23"/>
  <c r="BR24"/>
  <c r="BT24"/>
  <c r="BS25"/>
  <c r="BR26"/>
  <c r="BT26"/>
  <c r="BS27"/>
  <c r="BR28"/>
  <c r="BT28"/>
  <c r="BS29"/>
  <c r="BR30"/>
  <c r="BT30"/>
  <c r="BS31"/>
  <c r="BR32"/>
  <c r="BT32"/>
  <c r="BS33"/>
  <c r="BR34"/>
  <c r="BT34"/>
  <c r="BS35"/>
  <c r="BR36"/>
  <c r="BT36"/>
  <c r="BS37"/>
  <c r="BR38"/>
  <c r="BT38"/>
  <c r="BS39"/>
  <c r="BR40"/>
  <c r="BT40"/>
  <c r="BS41"/>
  <c r="BR42"/>
  <c r="BT42"/>
  <c r="BS43"/>
  <c r="BR44"/>
  <c r="BT44"/>
  <c r="BS45"/>
  <c r="BR46"/>
  <c r="BT46"/>
  <c r="BS47"/>
  <c r="BR48"/>
  <c r="BT48"/>
  <c r="BS49"/>
  <c r="BN24"/>
  <c r="BQ24" s="1"/>
  <c r="BN14"/>
  <c r="BP14" s="1"/>
  <c r="BN42"/>
  <c r="BO42" s="1"/>
  <c r="BN52"/>
  <c r="BP52" s="1"/>
  <c r="BN62"/>
  <c r="BO62" s="1"/>
  <c r="BN72"/>
  <c r="BO72" s="1"/>
  <c r="BN81"/>
  <c r="BP81" s="1"/>
  <c r="BU17"/>
  <c r="BU22"/>
  <c r="BU26"/>
  <c r="BU30"/>
  <c r="BU34"/>
  <c r="BU38"/>
  <c r="BU42"/>
  <c r="BU46"/>
  <c r="BU50"/>
  <c r="BU54"/>
  <c r="BU58"/>
  <c r="BU62"/>
  <c r="BU66"/>
  <c r="BU70"/>
  <c r="BU74"/>
  <c r="BU78"/>
  <c r="BU82"/>
  <c r="BT9"/>
  <c r="BR11"/>
  <c r="BS12"/>
  <c r="BT13"/>
  <c r="BR15"/>
  <c r="BS16"/>
  <c r="BT17"/>
  <c r="BR19"/>
  <c r="BS20"/>
  <c r="BT21"/>
  <c r="BR23"/>
  <c r="BS24"/>
  <c r="BT25"/>
  <c r="BR27"/>
  <c r="BS28"/>
  <c r="BT29"/>
  <c r="BR31"/>
  <c r="BS32"/>
  <c r="BT33"/>
  <c r="BR35"/>
  <c r="BS36"/>
  <c r="BT37"/>
  <c r="BR39"/>
  <c r="BS40"/>
  <c r="BT41"/>
  <c r="BR43"/>
  <c r="BS44"/>
  <c r="BT45"/>
  <c r="BR47"/>
  <c r="BS48"/>
  <c r="BT49"/>
  <c r="BS50"/>
  <c r="BR51"/>
  <c r="BT51"/>
  <c r="BS52"/>
  <c r="BR53"/>
  <c r="BT53"/>
  <c r="BS54"/>
  <c r="BR55"/>
  <c r="BT55"/>
  <c r="BS56"/>
  <c r="BR57"/>
  <c r="BT57"/>
  <c r="BS58"/>
  <c r="BR59"/>
  <c r="BT59"/>
  <c r="BS60"/>
  <c r="BR61"/>
  <c r="BT61"/>
  <c r="BS62"/>
  <c r="BR63"/>
  <c r="BT63"/>
  <c r="BS64"/>
  <c r="BR65"/>
  <c r="BT65"/>
  <c r="BS66"/>
  <c r="BR67"/>
  <c r="BT67"/>
  <c r="BS68"/>
  <c r="BR69"/>
  <c r="BT69"/>
  <c r="BS70"/>
  <c r="BR71"/>
  <c r="BT71"/>
  <c r="BS72"/>
  <c r="BR73"/>
  <c r="BT73"/>
  <c r="BS74"/>
  <c r="BR75"/>
  <c r="BT75"/>
  <c r="BS76"/>
  <c r="BR77"/>
  <c r="BT77"/>
  <c r="BS78"/>
  <c r="BR79"/>
  <c r="BT79"/>
  <c r="BS80"/>
  <c r="BR81"/>
  <c r="BT81"/>
  <c r="BS82"/>
  <c r="BR83"/>
  <c r="BT83"/>
  <c r="AV11"/>
  <c r="AW11" s="1"/>
  <c r="AV15"/>
  <c r="AW15" s="1"/>
  <c r="AV19"/>
  <c r="AW19" s="1"/>
  <c r="AV25"/>
  <c r="AY25" s="1"/>
  <c r="AV32"/>
  <c r="AV36"/>
  <c r="AX36" s="1"/>
  <c r="AV40"/>
  <c r="AV45"/>
  <c r="AY45" s="1"/>
  <c r="AV49"/>
  <c r="AX49" s="1"/>
  <c r="AV53"/>
  <c r="AY53" s="1"/>
  <c r="AV57"/>
  <c r="AY57" s="1"/>
  <c r="BC10"/>
  <c r="BC14"/>
  <c r="BC18"/>
  <c r="BC22"/>
  <c r="BC26"/>
  <c r="BC30"/>
  <c r="BC34"/>
  <c r="BC38"/>
  <c r="BC42"/>
  <c r="BC46"/>
  <c r="BC50"/>
  <c r="BC54"/>
  <c r="BC58"/>
  <c r="AV9"/>
  <c r="AW9" s="1"/>
  <c r="AV17"/>
  <c r="AW17" s="1"/>
  <c r="AV27"/>
  <c r="AX27" s="1"/>
  <c r="AV38"/>
  <c r="AX38" s="1"/>
  <c r="AV47"/>
  <c r="AY47" s="1"/>
  <c r="AV55"/>
  <c r="AX55" s="1"/>
  <c r="BC16"/>
  <c r="BC24"/>
  <c r="BC32"/>
  <c r="BC40"/>
  <c r="BC48"/>
  <c r="BC56"/>
  <c r="AV13"/>
  <c r="AW13" s="1"/>
  <c r="AV34"/>
  <c r="AY34" s="1"/>
  <c r="AV51"/>
  <c r="AY51" s="1"/>
  <c r="BC20"/>
  <c r="BC36"/>
  <c r="BC52"/>
  <c r="AZ57"/>
  <c r="AZ55"/>
  <c r="AZ53"/>
  <c r="AZ51"/>
  <c r="AZ49"/>
  <c r="AZ47"/>
  <c r="AZ45"/>
  <c r="AZ43"/>
  <c r="AZ41"/>
  <c r="AZ39"/>
  <c r="AZ37"/>
  <c r="AZ35"/>
  <c r="AZ33"/>
  <c r="AZ31"/>
  <c r="AZ29"/>
  <c r="AZ27"/>
  <c r="AZ25"/>
  <c r="AZ23"/>
  <c r="AZ21"/>
  <c r="AZ19"/>
  <c r="AZ17"/>
  <c r="AZ15"/>
  <c r="AZ13"/>
  <c r="AZ11"/>
  <c r="AZ9"/>
  <c r="BB58"/>
  <c r="BB57"/>
  <c r="BB56"/>
  <c r="BB55"/>
  <c r="BB54"/>
  <c r="BB53"/>
  <c r="BB52"/>
  <c r="BB51"/>
  <c r="BB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AD9"/>
  <c r="AE9" s="1"/>
  <c r="AD13"/>
  <c r="AE13" s="1"/>
  <c r="AD17"/>
  <c r="AE17" s="1"/>
  <c r="AD23"/>
  <c r="AF23" s="1"/>
  <c r="AD27"/>
  <c r="AF27" s="1"/>
  <c r="AD34"/>
  <c r="AE34" s="1"/>
  <c r="AD38"/>
  <c r="AE38" s="1"/>
  <c r="AD42"/>
  <c r="AG42" s="1"/>
  <c r="AK11"/>
  <c r="AK15"/>
  <c r="AK19"/>
  <c r="AK23"/>
  <c r="AK27"/>
  <c r="AK31"/>
  <c r="AH34"/>
  <c r="AH35"/>
  <c r="AK36"/>
  <c r="AK37"/>
  <c r="AJ38"/>
  <c r="AJ39"/>
  <c r="AJ40"/>
  <c r="AJ41"/>
  <c r="AJ42"/>
  <c r="AK43"/>
  <c r="AD11"/>
  <c r="AE11" s="1"/>
  <c r="AD19"/>
  <c r="AE19" s="1"/>
  <c r="AD32"/>
  <c r="AG32" s="1"/>
  <c r="AD40"/>
  <c r="AG40" s="1"/>
  <c r="AK13"/>
  <c r="AK21"/>
  <c r="AK29"/>
  <c r="AJ34"/>
  <c r="AI36"/>
  <c r="AH38"/>
  <c r="AH40"/>
  <c r="AH42"/>
  <c r="AD25"/>
  <c r="AF25" s="1"/>
  <c r="AK9"/>
  <c r="AK25"/>
  <c r="AJ35"/>
  <c r="AH39"/>
  <c r="AI43"/>
  <c r="AH32"/>
  <c r="AH30"/>
  <c r="AH28"/>
  <c r="AH26"/>
  <c r="AH24"/>
  <c r="AH22"/>
  <c r="AH20"/>
  <c r="AH18"/>
  <c r="AH16"/>
  <c r="AH14"/>
  <c r="AH12"/>
  <c r="AH10"/>
  <c r="AJ33"/>
  <c r="AJ32"/>
  <c r="AJ31"/>
  <c r="AJ30"/>
  <c r="AJ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B61"/>
  <c r="B93"/>
  <c r="L93" s="1"/>
  <c r="U93" s="1"/>
  <c r="AD93" s="1"/>
  <c r="AM93" s="1"/>
  <c r="F19"/>
  <c r="B16"/>
  <c r="B17"/>
  <c r="B18"/>
  <c r="B19"/>
  <c r="B20"/>
  <c r="G12"/>
  <c r="B13"/>
  <c r="C14"/>
  <c r="I14"/>
  <c r="H15"/>
  <c r="I16"/>
  <c r="G18"/>
  <c r="H19"/>
  <c r="I20"/>
  <c r="J12"/>
  <c r="C17"/>
  <c r="C19"/>
  <c r="I12"/>
  <c r="G14"/>
  <c r="G16"/>
  <c r="I18"/>
  <c r="CD10"/>
  <c r="CD11"/>
  <c r="CD12"/>
  <c r="CD13"/>
  <c r="CD14"/>
  <c r="CD15"/>
  <c r="CD16"/>
  <c r="CD17"/>
  <c r="CD18"/>
  <c r="CD19"/>
  <c r="CD20"/>
  <c r="CD9"/>
  <c r="BZ19"/>
  <c r="CF19"/>
  <c r="CC17"/>
  <c r="CF17"/>
  <c r="CG17"/>
  <c r="CA17" s="1"/>
  <c r="C18"/>
  <c r="H13"/>
  <c r="H17"/>
  <c r="BY10"/>
  <c r="BY12"/>
  <c r="BY14"/>
  <c r="BY16"/>
  <c r="BY18"/>
  <c r="BY20"/>
  <c r="CB19"/>
  <c r="CG19"/>
  <c r="CA19" s="1"/>
  <c r="BZ17"/>
  <c r="BZ20"/>
  <c r="CF20"/>
  <c r="CB18"/>
  <c r="CF18"/>
  <c r="CG18"/>
  <c r="CA18" s="1"/>
  <c r="CE16"/>
  <c r="BZ16"/>
  <c r="CB15"/>
  <c r="CF15"/>
  <c r="CG15"/>
  <c r="CA15" s="1"/>
  <c r="CE14"/>
  <c r="BZ14"/>
  <c r="CB13"/>
  <c r="CF13"/>
  <c r="CG13"/>
  <c r="CA13" s="1"/>
  <c r="CE12"/>
  <c r="BZ12"/>
  <c r="CB11"/>
  <c r="CF11"/>
  <c r="CG11"/>
  <c r="CA11" s="1"/>
  <c r="CE10"/>
  <c r="BZ10"/>
  <c r="CB9"/>
  <c r="CF9"/>
  <c r="CG9"/>
  <c r="CA9" s="1"/>
  <c r="D19"/>
  <c r="D17"/>
  <c r="D15"/>
  <c r="D13"/>
  <c r="D11"/>
  <c r="D9"/>
  <c r="CN14"/>
  <c r="CL14"/>
  <c r="CJ14"/>
  <c r="CN13"/>
  <c r="CL13"/>
  <c r="CJ13"/>
  <c r="CN12"/>
  <c r="CL12"/>
  <c r="CJ12"/>
  <c r="CN11"/>
  <c r="CL11"/>
  <c r="CJ11"/>
  <c r="CN10"/>
  <c r="CL10"/>
  <c r="CJ10"/>
  <c r="CL9"/>
  <c r="CC9"/>
  <c r="CJ9"/>
  <c r="CJ16"/>
  <c r="CJ17"/>
  <c r="CJ20"/>
  <c r="CN15"/>
  <c r="CC16"/>
  <c r="CC18"/>
  <c r="CC19"/>
  <c r="CN20"/>
  <c r="CK17"/>
  <c r="CK19"/>
  <c r="CP15"/>
  <c r="CP19"/>
  <c r="CK16"/>
  <c r="CP18"/>
  <c r="CM15"/>
  <c r="L12"/>
  <c r="O12" s="1"/>
  <c r="S10"/>
  <c r="S14"/>
  <c r="R16"/>
  <c r="R17"/>
  <c r="R18"/>
  <c r="L14"/>
  <c r="O14" s="1"/>
  <c r="S12"/>
  <c r="P17"/>
  <c r="L10"/>
  <c r="P16"/>
  <c r="P9"/>
  <c r="P14"/>
  <c r="P12"/>
  <c r="P10"/>
  <c r="Q15"/>
  <c r="Q14"/>
  <c r="Q13"/>
  <c r="Q12"/>
  <c r="Q11"/>
  <c r="Q10"/>
  <c r="Q9"/>
  <c r="CL17"/>
  <c r="CL18"/>
  <c r="CM18"/>
  <c r="CL19"/>
  <c r="CM20"/>
  <c r="CP16"/>
  <c r="CP17"/>
  <c r="CK18"/>
  <c r="CN19"/>
  <c r="CN18"/>
  <c r="CN16"/>
  <c r="CC15"/>
  <c r="CJ18"/>
  <c r="R9"/>
  <c r="R11"/>
  <c r="R13"/>
  <c r="R15"/>
  <c r="AJ10"/>
  <c r="AJ12"/>
  <c r="AJ14"/>
  <c r="AJ16"/>
  <c r="AJ18"/>
  <c r="AJ20"/>
  <c r="AJ22"/>
  <c r="AJ24"/>
  <c r="AJ26"/>
  <c r="AJ28"/>
  <c r="AI30"/>
  <c r="AI32"/>
  <c r="BB9"/>
  <c r="BB11"/>
  <c r="BB13"/>
  <c r="BB15"/>
  <c r="BB17"/>
  <c r="BB19"/>
  <c r="BB21"/>
  <c r="BB23"/>
  <c r="BB25"/>
  <c r="BB27"/>
  <c r="BB29"/>
  <c r="BB31"/>
  <c r="BB33"/>
  <c r="BB35"/>
  <c r="BB37"/>
  <c r="BB39"/>
  <c r="BB41"/>
  <c r="BB43"/>
  <c r="BB45"/>
  <c r="BB47"/>
  <c r="BB49"/>
  <c r="BA51"/>
  <c r="BA53"/>
  <c r="BA55"/>
  <c r="BA57"/>
  <c r="CM9"/>
  <c r="CP9"/>
  <c r="CM10"/>
  <c r="CP10"/>
  <c r="CM11"/>
  <c r="CP11"/>
  <c r="CM12"/>
  <c r="CP12"/>
  <c r="CM13"/>
  <c r="CP13"/>
  <c r="CM14"/>
  <c r="CP14"/>
  <c r="P13"/>
  <c r="AH9"/>
  <c r="AH13"/>
  <c r="AH17"/>
  <c r="AH21"/>
  <c r="AH25"/>
  <c r="AH29"/>
  <c r="AH33"/>
  <c r="AZ12"/>
  <c r="AZ16"/>
  <c r="AZ20"/>
  <c r="AZ24"/>
  <c r="AZ28"/>
  <c r="AZ32"/>
  <c r="AZ36"/>
  <c r="AZ40"/>
  <c r="AZ44"/>
  <c r="AZ48"/>
  <c r="AZ52"/>
  <c r="AZ56"/>
  <c r="D12"/>
  <c r="D16"/>
  <c r="D20"/>
  <c r="CE9"/>
  <c r="CF10"/>
  <c r="BZ11"/>
  <c r="CG12"/>
  <c r="CA12" s="1"/>
  <c r="CB12"/>
  <c r="CE13"/>
  <c r="CF14"/>
  <c r="BZ15"/>
  <c r="CG16"/>
  <c r="CA16" s="1"/>
  <c r="CB16"/>
  <c r="CE18"/>
  <c r="CE20"/>
  <c r="BS83"/>
  <c r="BR82"/>
  <c r="BT80"/>
  <c r="BS79"/>
  <c r="BR78"/>
  <c r="BT76"/>
  <c r="BS75"/>
  <c r="BR74"/>
  <c r="BT72"/>
  <c r="BS71"/>
  <c r="BR70"/>
  <c r="BT68"/>
  <c r="BS67"/>
  <c r="BR66"/>
  <c r="BT64"/>
  <c r="BS63"/>
  <c r="BR62"/>
  <c r="BT60"/>
  <c r="BS59"/>
  <c r="BR58"/>
  <c r="BT56"/>
  <c r="BS55"/>
  <c r="BR54"/>
  <c r="BT52"/>
  <c r="BS51"/>
  <c r="BR50"/>
  <c r="BT47"/>
  <c r="BR45"/>
  <c r="BS42"/>
  <c r="BT39"/>
  <c r="BR37"/>
  <c r="BS34"/>
  <c r="BT31"/>
  <c r="BR29"/>
  <c r="BS26"/>
  <c r="BT23"/>
  <c r="BR21"/>
  <c r="BS18"/>
  <c r="BT15"/>
  <c r="BR13"/>
  <c r="BS10"/>
  <c r="CE17"/>
  <c r="BY9"/>
  <c r="BY17"/>
  <c r="BY13"/>
  <c r="BU80"/>
  <c r="BU72"/>
  <c r="BU64"/>
  <c r="BU56"/>
  <c r="BU48"/>
  <c r="BU40"/>
  <c r="BU32"/>
  <c r="BU24"/>
  <c r="BU12"/>
  <c r="BN85"/>
  <c r="BN67"/>
  <c r="BP67" s="1"/>
  <c r="BN47"/>
  <c r="BO47" s="1"/>
  <c r="BN25"/>
  <c r="BP25" s="1"/>
  <c r="B15"/>
  <c r="BC28"/>
  <c r="AV42"/>
  <c r="AY42" s="1"/>
  <c r="AI37"/>
  <c r="AK17"/>
  <c r="AD15"/>
  <c r="AE15" s="1"/>
  <c r="P18"/>
  <c r="C16"/>
  <c r="CK18" i="20"/>
  <c r="CD18"/>
  <c r="CK16"/>
  <c r="CD16"/>
  <c r="CK22"/>
  <c r="CD22"/>
  <c r="CJ22"/>
  <c r="CJ18"/>
  <c r="CJ16"/>
  <c r="AW36" i="16"/>
  <c r="AW34"/>
  <c r="F83" i="20"/>
  <c r="H83" s="1"/>
  <c r="I83" s="1"/>
  <c r="J83" s="1"/>
  <c r="CP83" s="1"/>
  <c r="G55"/>
  <c r="G39"/>
  <c r="O84"/>
  <c r="Q84" s="1"/>
  <c r="R84" s="1"/>
  <c r="S84" s="1"/>
  <c r="L20"/>
  <c r="F20"/>
  <c r="E20"/>
  <c r="L19"/>
  <c r="F19"/>
  <c r="H19" s="1"/>
  <c r="I19" s="1"/>
  <c r="J19" s="1"/>
  <c r="CP19" s="1"/>
  <c r="G16"/>
  <c r="F16"/>
  <c r="E16"/>
  <c r="E7" s="1"/>
  <c r="AG22"/>
  <c r="AF22"/>
  <c r="AE22"/>
  <c r="AG20"/>
  <c r="AF20"/>
  <c r="AE20"/>
  <c r="AG16"/>
  <c r="AF16"/>
  <c r="AE16"/>
  <c r="AG14"/>
  <c r="AF14"/>
  <c r="AE14"/>
  <c r="AG12"/>
  <c r="AF12"/>
  <c r="AE12"/>
  <c r="F58"/>
  <c r="H58" s="1"/>
  <c r="I58" s="1"/>
  <c r="J58" s="1"/>
  <c r="CP58" s="1"/>
  <c r="E58"/>
  <c r="M56"/>
  <c r="G56"/>
  <c r="H56" s="1"/>
  <c r="I56" s="1"/>
  <c r="J56" s="1"/>
  <c r="CP56" s="1"/>
  <c r="F56"/>
  <c r="E56"/>
  <c r="J20" i="16"/>
  <c r="H10"/>
  <c r="AE27"/>
  <c r="O12" i="20"/>
  <c r="N12"/>
  <c r="O11"/>
  <c r="N11"/>
  <c r="U56"/>
  <c r="N56"/>
  <c r="O56"/>
  <c r="H55"/>
  <c r="I55" s="1"/>
  <c r="J55" s="1"/>
  <c r="CP55" s="1"/>
  <c r="M54"/>
  <c r="F54"/>
  <c r="G54"/>
  <c r="H54" s="1"/>
  <c r="I54" s="1"/>
  <c r="J54" s="1"/>
  <c r="CP54" s="1"/>
  <c r="E54"/>
  <c r="L50"/>
  <c r="U50" s="1"/>
  <c r="G50"/>
  <c r="E50"/>
  <c r="L49"/>
  <c r="G49"/>
  <c r="F49"/>
  <c r="H47"/>
  <c r="I47" s="1"/>
  <c r="J47" s="1"/>
  <c r="CP47" s="1"/>
  <c r="F46"/>
  <c r="G46"/>
  <c r="H46" s="1"/>
  <c r="I46" s="1"/>
  <c r="J46" s="1"/>
  <c r="CP46" s="1"/>
  <c r="E46"/>
  <c r="L42"/>
  <c r="U42" s="1"/>
  <c r="G42"/>
  <c r="E42"/>
  <c r="L41"/>
  <c r="G41"/>
  <c r="F41"/>
  <c r="H39"/>
  <c r="I39" s="1"/>
  <c r="J39" s="1"/>
  <c r="CP39" s="1"/>
  <c r="G78"/>
  <c r="H78" s="1"/>
  <c r="I78" s="1"/>
  <c r="J78" s="1"/>
  <c r="CP78" s="1"/>
  <c r="E78"/>
  <c r="U77"/>
  <c r="O77"/>
  <c r="Q77" s="1"/>
  <c r="R77" s="1"/>
  <c r="S77" s="1"/>
  <c r="N77"/>
  <c r="F76"/>
  <c r="H76" s="1"/>
  <c r="I76" s="1"/>
  <c r="J76" s="1"/>
  <c r="CP76" s="1"/>
  <c r="E76"/>
  <c r="U75"/>
  <c r="O75"/>
  <c r="Q75" s="1"/>
  <c r="R75" s="1"/>
  <c r="S75" s="1"/>
  <c r="N75"/>
  <c r="F74"/>
  <c r="H74" s="1"/>
  <c r="I74" s="1"/>
  <c r="J74" s="1"/>
  <c r="CP74" s="1"/>
  <c r="E74"/>
  <c r="U73"/>
  <c r="O73"/>
  <c r="Q73" s="1"/>
  <c r="R73" s="1"/>
  <c r="S73" s="1"/>
  <c r="N73"/>
  <c r="G72"/>
  <c r="H72" s="1"/>
  <c r="I72" s="1"/>
  <c r="J72" s="1"/>
  <c r="CP72" s="1"/>
  <c r="E72"/>
  <c r="U71"/>
  <c r="O71"/>
  <c r="Q71" s="1"/>
  <c r="R71" s="1"/>
  <c r="S71" s="1"/>
  <c r="F70"/>
  <c r="G70"/>
  <c r="E70"/>
  <c r="U69"/>
  <c r="O69"/>
  <c r="Q69" s="1"/>
  <c r="R69" s="1"/>
  <c r="S69" s="1"/>
  <c r="N69"/>
  <c r="G68"/>
  <c r="H68" s="1"/>
  <c r="I68" s="1"/>
  <c r="J68" s="1"/>
  <c r="CP68" s="1"/>
  <c r="F68"/>
  <c r="E68"/>
  <c r="U67"/>
  <c r="O67"/>
  <c r="Q67" s="1"/>
  <c r="R67" s="1"/>
  <c r="S67" s="1"/>
  <c r="N67"/>
  <c r="F66"/>
  <c r="H66" s="1"/>
  <c r="I66" s="1"/>
  <c r="J66" s="1"/>
  <c r="CP66" s="1"/>
  <c r="E66"/>
  <c r="U65"/>
  <c r="O65"/>
  <c r="Q65" s="1"/>
  <c r="R65" s="1"/>
  <c r="S65" s="1"/>
  <c r="N65"/>
  <c r="G64"/>
  <c r="H64" s="1"/>
  <c r="I64" s="1"/>
  <c r="J64" s="1"/>
  <c r="CP64" s="1"/>
  <c r="E64"/>
  <c r="U63"/>
  <c r="O63"/>
  <c r="Q63" s="1"/>
  <c r="R63" s="1"/>
  <c r="S63" s="1"/>
  <c r="F62"/>
  <c r="G62"/>
  <c r="H62" s="1"/>
  <c r="I62" s="1"/>
  <c r="J62" s="1"/>
  <c r="CP62" s="1"/>
  <c r="E62"/>
  <c r="U61"/>
  <c r="O61"/>
  <c r="Q61" s="1"/>
  <c r="R61" s="1"/>
  <c r="S61" s="1"/>
  <c r="N61"/>
  <c r="G60"/>
  <c r="F60"/>
  <c r="E60"/>
  <c r="U59"/>
  <c r="O59"/>
  <c r="Q59" s="1"/>
  <c r="R59" s="1"/>
  <c r="S59" s="1"/>
  <c r="N59"/>
  <c r="BH27"/>
  <c r="BG27"/>
  <c r="BF27"/>
  <c r="BH25"/>
  <c r="BG25"/>
  <c r="BF25"/>
  <c r="BH23"/>
  <c r="BG23"/>
  <c r="BF23"/>
  <c r="BH21"/>
  <c r="BG21"/>
  <c r="BF21"/>
  <c r="BH19"/>
  <c r="BG19"/>
  <c r="BF19"/>
  <c r="BH17"/>
  <c r="BG17"/>
  <c r="BF17"/>
  <c r="BH15"/>
  <c r="BG15"/>
  <c r="BF15"/>
  <c r="BH13"/>
  <c r="BG13"/>
  <c r="BF13"/>
  <c r="BH11"/>
  <c r="BG11"/>
  <c r="BF11"/>
  <c r="BH9"/>
  <c r="BG9"/>
  <c r="BF9"/>
  <c r="G98"/>
  <c r="H98" s="1"/>
  <c r="I98" s="1"/>
  <c r="J98" s="1"/>
  <c r="CP98" s="1"/>
  <c r="E98"/>
  <c r="H97"/>
  <c r="I97" s="1"/>
  <c r="J97" s="1"/>
  <c r="CP97" s="1"/>
  <c r="L93"/>
  <c r="U93" s="1"/>
  <c r="F93"/>
  <c r="H93" s="1"/>
  <c r="I93" s="1"/>
  <c r="J93" s="1"/>
  <c r="CP93" s="1"/>
  <c r="L92"/>
  <c r="F92"/>
  <c r="H92" s="1"/>
  <c r="I92" s="1"/>
  <c r="J92" s="1"/>
  <c r="CP92" s="1"/>
  <c r="E92"/>
  <c r="G90"/>
  <c r="H90" s="1"/>
  <c r="I90" s="1"/>
  <c r="J90" s="1"/>
  <c r="CP90" s="1"/>
  <c r="E90"/>
  <c r="H89"/>
  <c r="I89" s="1"/>
  <c r="J89" s="1"/>
  <c r="CP89" s="1"/>
  <c r="U85"/>
  <c r="BN21" i="16"/>
  <c r="BN15"/>
  <c r="BQ15" s="1"/>
  <c r="BN64"/>
  <c r="BN49"/>
  <c r="BQ49" s="1"/>
  <c r="BN39"/>
  <c r="BQ39" s="1"/>
  <c r="BN27"/>
  <c r="BP27" s="1"/>
  <c r="BN23"/>
  <c r="BP23" s="1"/>
  <c r="BN34"/>
  <c r="BO34" s="1"/>
  <c r="BN9"/>
  <c r="BP9" s="1"/>
  <c r="BN11"/>
  <c r="BO11" s="1"/>
  <c r="BN13"/>
  <c r="BP13" s="1"/>
  <c r="BN16"/>
  <c r="BO16" s="1"/>
  <c r="BN19"/>
  <c r="BP19" s="1"/>
  <c r="BN22"/>
  <c r="BP22" s="1"/>
  <c r="BN33"/>
  <c r="BN36"/>
  <c r="BQ36" s="1"/>
  <c r="BN38"/>
  <c r="BN41"/>
  <c r="BN43"/>
  <c r="BO43" s="1"/>
  <c r="BN46"/>
  <c r="BP46" s="1"/>
  <c r="BN48"/>
  <c r="BO48" s="1"/>
  <c r="BN51"/>
  <c r="BN53"/>
  <c r="BQ53" s="1"/>
  <c r="BN56"/>
  <c r="BN58"/>
  <c r="BQ58" s="1"/>
  <c r="BN61"/>
  <c r="BN63"/>
  <c r="BQ63" s="1"/>
  <c r="BN66"/>
  <c r="BQ66" s="1"/>
  <c r="BN68"/>
  <c r="BN71"/>
  <c r="BQ71" s="1"/>
  <c r="BN73"/>
  <c r="BN75"/>
  <c r="BQ75" s="1"/>
  <c r="BN77"/>
  <c r="BN80"/>
  <c r="BN82"/>
  <c r="BO82" s="1"/>
  <c r="BN84"/>
  <c r="BN86"/>
  <c r="BN88"/>
  <c r="BU9"/>
  <c r="BU11"/>
  <c r="BU13"/>
  <c r="BU16"/>
  <c r="BU18"/>
  <c r="AV21"/>
  <c r="AV10"/>
  <c r="AV12"/>
  <c r="AV14"/>
  <c r="AV16"/>
  <c r="AV18"/>
  <c r="AV20"/>
  <c r="AV22"/>
  <c r="AV24"/>
  <c r="AV26"/>
  <c r="AV28"/>
  <c r="AV33"/>
  <c r="AW33" s="1"/>
  <c r="AV35"/>
  <c r="AW35" s="1"/>
  <c r="AV37"/>
  <c r="AW37" s="1"/>
  <c r="AV39"/>
  <c r="AW39" s="1"/>
  <c r="AV41"/>
  <c r="AW41" s="1"/>
  <c r="AV43"/>
  <c r="AW43" s="1"/>
  <c r="AV46"/>
  <c r="AV48"/>
  <c r="AV50"/>
  <c r="AV52"/>
  <c r="AV54"/>
  <c r="AV56"/>
  <c r="AV58"/>
  <c r="BC9"/>
  <c r="BC11"/>
  <c r="BC13"/>
  <c r="BC15"/>
  <c r="BC17"/>
  <c r="BC19"/>
  <c r="BC21"/>
  <c r="BC23"/>
  <c r="BC25"/>
  <c r="BC27"/>
  <c r="BC29"/>
  <c r="BC31"/>
  <c r="BC33"/>
  <c r="BC35"/>
  <c r="BC37"/>
  <c r="BC39"/>
  <c r="BC41"/>
  <c r="BC43"/>
  <c r="BC45"/>
  <c r="BC47"/>
  <c r="BC49"/>
  <c r="BC51"/>
  <c r="BC53"/>
  <c r="BC55"/>
  <c r="BC57"/>
  <c r="AD21"/>
  <c r="AD10"/>
  <c r="AG10" s="1"/>
  <c r="AD12"/>
  <c r="AF12" s="1"/>
  <c r="AD14"/>
  <c r="AG14" s="1"/>
  <c r="AD16"/>
  <c r="AG16" s="1"/>
  <c r="AD18"/>
  <c r="AG18" s="1"/>
  <c r="AD20"/>
  <c r="AF20" s="1"/>
  <c r="AD22"/>
  <c r="AG22" s="1"/>
  <c r="AD24"/>
  <c r="AG24" s="1"/>
  <c r="AD26"/>
  <c r="AG26" s="1"/>
  <c r="AD28"/>
  <c r="AG28" s="1"/>
  <c r="AD33"/>
  <c r="AE33" s="1"/>
  <c r="AD35"/>
  <c r="AE35" s="1"/>
  <c r="AD37"/>
  <c r="AE37" s="1"/>
  <c r="AD39"/>
  <c r="AG39" s="1"/>
  <c r="AD41"/>
  <c r="AE41" s="1"/>
  <c r="AD43"/>
  <c r="AF43" s="1"/>
  <c r="AK10"/>
  <c r="AK12"/>
  <c r="AK14"/>
  <c r="AK16"/>
  <c r="AK18"/>
  <c r="AK20"/>
  <c r="AK22"/>
  <c r="AK24"/>
  <c r="AK26"/>
  <c r="AK28"/>
  <c r="AK30"/>
  <c r="AK32"/>
  <c r="AI34"/>
  <c r="AK34"/>
  <c r="AI35"/>
  <c r="AK35"/>
  <c r="AH36"/>
  <c r="AJ36"/>
  <c r="AH37"/>
  <c r="AJ37"/>
  <c r="AI38"/>
  <c r="AK38"/>
  <c r="AI39"/>
  <c r="AK39"/>
  <c r="AI40"/>
  <c r="AK40"/>
  <c r="AI41"/>
  <c r="AK41"/>
  <c r="AI42"/>
  <c r="AK42"/>
  <c r="AH43"/>
  <c r="AJ43"/>
  <c r="B44"/>
  <c r="L44" s="1"/>
  <c r="U44" s="1"/>
  <c r="S19" i="19" s="1"/>
  <c r="J67" s="1"/>
  <c r="E14" i="16"/>
  <c r="B24"/>
  <c r="L24" s="1"/>
  <c r="B43"/>
  <c r="L43" s="1"/>
  <c r="U43" s="1"/>
  <c r="B56"/>
  <c r="L56" s="1"/>
  <c r="U56" s="1"/>
  <c r="B65"/>
  <c r="L65" s="1"/>
  <c r="U65" s="1"/>
  <c r="AD65" s="1"/>
  <c r="AM65" s="1"/>
  <c r="B73"/>
  <c r="L73" s="1"/>
  <c r="U73" s="1"/>
  <c r="AD73" s="1"/>
  <c r="AM73" s="1"/>
  <c r="AV73" s="1"/>
  <c r="B81"/>
  <c r="L81" s="1"/>
  <c r="U81" s="1"/>
  <c r="AD81" s="1"/>
  <c r="AM81" s="1"/>
  <c r="AV81" s="1"/>
  <c r="BE81" s="1"/>
  <c r="B89"/>
  <c r="L89" s="1"/>
  <c r="U89" s="1"/>
  <c r="AD89" s="1"/>
  <c r="AM89" s="1"/>
  <c r="B97"/>
  <c r="L97" s="1"/>
  <c r="U97" s="1"/>
  <c r="AD97" s="1"/>
  <c r="AM97" s="1"/>
  <c r="H9"/>
  <c r="J9"/>
  <c r="G10"/>
  <c r="I10"/>
  <c r="F11"/>
  <c r="H11"/>
  <c r="J11"/>
  <c r="J13"/>
  <c r="J15"/>
  <c r="J17"/>
  <c r="J19"/>
  <c r="F12"/>
  <c r="F14"/>
  <c r="F16"/>
  <c r="F18"/>
  <c r="F20"/>
  <c r="E18"/>
  <c r="B52"/>
  <c r="L52" s="1"/>
  <c r="U52" s="1"/>
  <c r="B69"/>
  <c r="L69" s="1"/>
  <c r="U69" s="1"/>
  <c r="AD69" s="1"/>
  <c r="AM69" s="1"/>
  <c r="B85"/>
  <c r="L85" s="1"/>
  <c r="U85" s="1"/>
  <c r="AD85" s="1"/>
  <c r="AM85" s="1"/>
  <c r="F9"/>
  <c r="F10"/>
  <c r="J10"/>
  <c r="I11"/>
  <c r="J14"/>
  <c r="J18"/>
  <c r="F13"/>
  <c r="F17"/>
  <c r="B35"/>
  <c r="L35" s="1"/>
  <c r="U35" s="1"/>
  <c r="B77"/>
  <c r="L77" s="1"/>
  <c r="U77" s="1"/>
  <c r="AD77" s="1"/>
  <c r="AM77" s="1"/>
  <c r="I9"/>
  <c r="G11"/>
  <c r="J16"/>
  <c r="F15"/>
  <c r="B12"/>
  <c r="H12"/>
  <c r="C13"/>
  <c r="G13"/>
  <c r="I13"/>
  <c r="B14"/>
  <c r="H14"/>
  <c r="C15"/>
  <c r="G15"/>
  <c r="I15"/>
  <c r="H16"/>
  <c r="G17"/>
  <c r="I17"/>
  <c r="H18"/>
  <c r="G19"/>
  <c r="I19"/>
  <c r="H20"/>
  <c r="CB17"/>
  <c r="L9"/>
  <c r="O9" s="1"/>
  <c r="L11"/>
  <c r="O11" s="1"/>
  <c r="L13"/>
  <c r="O13" s="1"/>
  <c r="L15"/>
  <c r="O15" s="1"/>
  <c r="L16"/>
  <c r="M16" s="1"/>
  <c r="L17"/>
  <c r="O17" s="1"/>
  <c r="L18"/>
  <c r="M18" s="1"/>
  <c r="L19"/>
  <c r="M19" s="1"/>
  <c r="P19" s="1"/>
  <c r="L20"/>
  <c r="M20" s="1"/>
  <c r="P20" s="1"/>
  <c r="L61"/>
  <c r="U61" s="1"/>
  <c r="S9"/>
  <c r="S11"/>
  <c r="S13"/>
  <c r="S15"/>
  <c r="Q16"/>
  <c r="S16"/>
  <c r="Q17"/>
  <c r="S17"/>
  <c r="Q18"/>
  <c r="S18"/>
  <c r="H94" i="20"/>
  <c r="I94" s="1"/>
  <c r="J94" s="1"/>
  <c r="CP94" s="1"/>
  <c r="H86"/>
  <c r="I86" s="1"/>
  <c r="J86" s="1"/>
  <c r="CP86" s="1"/>
  <c r="H82"/>
  <c r="I82" s="1"/>
  <c r="J82" s="1"/>
  <c r="CP82" s="1"/>
  <c r="O15"/>
  <c r="N15"/>
  <c r="L23"/>
  <c r="L7" s="1"/>
  <c r="F23"/>
  <c r="H23" s="1"/>
  <c r="I23" s="1"/>
  <c r="J23" s="1"/>
  <c r="CP23" s="1"/>
  <c r="G20"/>
  <c r="H20" s="1"/>
  <c r="I20" s="1"/>
  <c r="J20" s="1"/>
  <c r="CP20" s="1"/>
  <c r="U38"/>
  <c r="N38"/>
  <c r="U36"/>
  <c r="O36"/>
  <c r="Q36" s="1"/>
  <c r="R36" s="1"/>
  <c r="S36" s="1"/>
  <c r="H35"/>
  <c r="I35" s="1"/>
  <c r="J35" s="1"/>
  <c r="CP35" s="1"/>
  <c r="U34"/>
  <c r="N34"/>
  <c r="U32"/>
  <c r="O32"/>
  <c r="Q32" s="1"/>
  <c r="R32" s="1"/>
  <c r="S32" s="1"/>
  <c r="H31"/>
  <c r="I31" s="1"/>
  <c r="J31" s="1"/>
  <c r="CP31" s="1"/>
  <c r="U30"/>
  <c r="N30"/>
  <c r="U28"/>
  <c r="O28"/>
  <c r="Q28" s="1"/>
  <c r="R28" s="1"/>
  <c r="S28" s="1"/>
  <c r="H27"/>
  <c r="I27" s="1"/>
  <c r="J27" s="1"/>
  <c r="CP27" s="1"/>
  <c r="U26"/>
  <c r="N26"/>
  <c r="U24"/>
  <c r="O24"/>
  <c r="Q24" s="1"/>
  <c r="R24" s="1"/>
  <c r="S24" s="1"/>
  <c r="U54"/>
  <c r="O54"/>
  <c r="L53"/>
  <c r="G53"/>
  <c r="H53" s="1"/>
  <c r="I53" s="1"/>
  <c r="J53" s="1"/>
  <c r="CP53" s="1"/>
  <c r="H51"/>
  <c r="I51" s="1"/>
  <c r="J51" s="1"/>
  <c r="CP51" s="1"/>
  <c r="F50"/>
  <c r="L45"/>
  <c r="G45"/>
  <c r="H45" s="1"/>
  <c r="I45" s="1"/>
  <c r="J45" s="1"/>
  <c r="CP45" s="1"/>
  <c r="H43"/>
  <c r="I43" s="1"/>
  <c r="J43" s="1"/>
  <c r="CP43" s="1"/>
  <c r="F42"/>
  <c r="H52"/>
  <c r="I52" s="1"/>
  <c r="J52" s="1"/>
  <c r="CP52" s="1"/>
  <c r="H48"/>
  <c r="I48" s="1"/>
  <c r="J48" s="1"/>
  <c r="CP48" s="1"/>
  <c r="H44"/>
  <c r="I44" s="1"/>
  <c r="J44" s="1"/>
  <c r="CP44" s="1"/>
  <c r="H40"/>
  <c r="I40" s="1"/>
  <c r="J40" s="1"/>
  <c r="CP40" s="1"/>
  <c r="H36"/>
  <c r="I36" s="1"/>
  <c r="J36" s="1"/>
  <c r="CP36" s="1"/>
  <c r="H32"/>
  <c r="I32" s="1"/>
  <c r="J32" s="1"/>
  <c r="CP32" s="1"/>
  <c r="H28"/>
  <c r="I28" s="1"/>
  <c r="J28" s="1"/>
  <c r="CP28" s="1"/>
  <c r="H24"/>
  <c r="I24" s="1"/>
  <c r="J24" s="1"/>
  <c r="CP24" s="1"/>
  <c r="M85"/>
  <c r="M79"/>
  <c r="BQ98"/>
  <c r="BO98"/>
  <c r="BQ96"/>
  <c r="BP96"/>
  <c r="BQ94"/>
  <c r="BO94"/>
  <c r="BQ92"/>
  <c r="BP92"/>
  <c r="BQ90"/>
  <c r="BO90"/>
  <c r="BQ88"/>
  <c r="BP88"/>
  <c r="BQ86"/>
  <c r="BO86"/>
  <c r="BQ84"/>
  <c r="BP84"/>
  <c r="BQ82"/>
  <c r="BO82"/>
  <c r="BQ80"/>
  <c r="BP80"/>
  <c r="BQ78"/>
  <c r="BO78"/>
  <c r="BQ76"/>
  <c r="BP76"/>
  <c r="BQ74"/>
  <c r="BO74"/>
  <c r="BQ72"/>
  <c r="BP72"/>
  <c r="BQ68"/>
  <c r="BP68"/>
  <c r="BQ64"/>
  <c r="BP64"/>
  <c r="BQ60"/>
  <c r="BP60"/>
  <c r="BQ56"/>
  <c r="BP56"/>
  <c r="BQ52"/>
  <c r="BP52"/>
  <c r="BQ48"/>
  <c r="BP48"/>
  <c r="BQ44"/>
  <c r="BP44"/>
  <c r="BQ40"/>
  <c r="BP40"/>
  <c r="BQ36"/>
  <c r="BP36"/>
  <c r="BQ34"/>
  <c r="BP34"/>
  <c r="BQ32"/>
  <c r="BP32"/>
  <c r="BQ30"/>
  <c r="BP30"/>
  <c r="BQ28"/>
  <c r="BP28"/>
  <c r="BQ26"/>
  <c r="BP26"/>
  <c r="BQ24"/>
  <c r="BP24"/>
  <c r="BQ22"/>
  <c r="BP22"/>
  <c r="BQ20"/>
  <c r="BP20"/>
  <c r="BQ18"/>
  <c r="BP18"/>
  <c r="BQ16"/>
  <c r="BP16"/>
  <c r="BQ14"/>
  <c r="BP14"/>
  <c r="BQ12"/>
  <c r="BP12"/>
  <c r="BQ10"/>
  <c r="BP10"/>
  <c r="BU7"/>
  <c r="AG35" i="16"/>
  <c r="B11"/>
  <c r="AB16" i="19"/>
  <c r="T36" s="1"/>
  <c r="U30" i="16"/>
  <c r="W30" s="1"/>
  <c r="BP24"/>
  <c r="G9"/>
  <c r="B99"/>
  <c r="L99" s="1"/>
  <c r="U99" s="1"/>
  <c r="AD99" s="1"/>
  <c r="AM99" s="1"/>
  <c r="AV99" s="1"/>
  <c r="BE99" s="1"/>
  <c r="BN99" s="1"/>
  <c r="M40" i="19" s="1"/>
  <c r="B95" i="16"/>
  <c r="L95" s="1"/>
  <c r="U95" s="1"/>
  <c r="AD95" s="1"/>
  <c r="AM95" s="1"/>
  <c r="B91"/>
  <c r="L91" s="1"/>
  <c r="U91" s="1"/>
  <c r="AD91" s="1"/>
  <c r="B87"/>
  <c r="L87" s="1"/>
  <c r="U87" s="1"/>
  <c r="AD87" s="1"/>
  <c r="AM87" s="1"/>
  <c r="AV87" s="1"/>
  <c r="BE87" s="1"/>
  <c r="B83"/>
  <c r="L83" s="1"/>
  <c r="U83" s="1"/>
  <c r="AD83" s="1"/>
  <c r="AM83" s="1"/>
  <c r="AV83" s="1"/>
  <c r="BE83" s="1"/>
  <c r="B79"/>
  <c r="L79" s="1"/>
  <c r="U79" s="1"/>
  <c r="AD79" s="1"/>
  <c r="AM79" s="1"/>
  <c r="B75"/>
  <c r="L75" s="1"/>
  <c r="U75" s="1"/>
  <c r="AD75" s="1"/>
  <c r="AM75" s="1"/>
  <c r="AV75" s="1"/>
  <c r="BE75" s="1"/>
  <c r="B71"/>
  <c r="L71" s="1"/>
  <c r="U71" s="1"/>
  <c r="AD71" s="1"/>
  <c r="AM71" s="1"/>
  <c r="B67"/>
  <c r="L67" s="1"/>
  <c r="U67" s="1"/>
  <c r="AD67" s="1"/>
  <c r="AM67" s="1"/>
  <c r="AV67" s="1"/>
  <c r="B63"/>
  <c r="L63" s="1"/>
  <c r="U63" s="1"/>
  <c r="AD63" s="1"/>
  <c r="AM63" s="1"/>
  <c r="AV63" s="1"/>
  <c r="B58"/>
  <c r="L58" s="1"/>
  <c r="U58" s="1"/>
  <c r="AD58" s="1"/>
  <c r="AM58" s="1"/>
  <c r="B54"/>
  <c r="L54" s="1"/>
  <c r="B48"/>
  <c r="L48" s="1"/>
  <c r="U48" s="1"/>
  <c r="B39"/>
  <c r="L39" s="1"/>
  <c r="U39" s="1"/>
  <c r="B28"/>
  <c r="L28" s="1"/>
  <c r="E20"/>
  <c r="E16"/>
  <c r="E12"/>
  <c r="E10"/>
  <c r="B9"/>
  <c r="AV44"/>
  <c r="AD30"/>
  <c r="BN29"/>
  <c r="AV29"/>
  <c r="B50"/>
  <c r="L50" s="1"/>
  <c r="U50" s="1"/>
  <c r="AD50" s="1"/>
  <c r="B46"/>
  <c r="L46" s="1"/>
  <c r="U46" s="1"/>
  <c r="AD46" s="1"/>
  <c r="B41"/>
  <c r="L41" s="1"/>
  <c r="U41" s="1"/>
  <c r="B37"/>
  <c r="L37" s="1"/>
  <c r="U37" s="1"/>
  <c r="B33"/>
  <c r="L33" s="1"/>
  <c r="U33" s="1"/>
  <c r="B26"/>
  <c r="L26" s="1"/>
  <c r="B22"/>
  <c r="L22" s="1"/>
  <c r="E19"/>
  <c r="E17"/>
  <c r="E15"/>
  <c r="E13"/>
  <c r="E11"/>
  <c r="C11"/>
  <c r="B10"/>
  <c r="E9"/>
  <c r="C9"/>
  <c r="B59"/>
  <c r="L59" s="1"/>
  <c r="U59" s="1"/>
  <c r="AD31"/>
  <c r="AE31" s="1"/>
  <c r="AD29"/>
  <c r="AE29" s="1"/>
  <c r="BP75"/>
  <c r="BP41"/>
  <c r="BO71"/>
  <c r="BO36"/>
  <c r="B30"/>
  <c r="L30" s="1"/>
  <c r="BO24"/>
  <c r="BE73"/>
  <c r="BG73" s="1"/>
  <c r="BE68"/>
  <c r="BF68" s="1"/>
  <c r="BE63"/>
  <c r="BG63" s="1"/>
  <c r="BE58"/>
  <c r="BF58" s="1"/>
  <c r="BE53"/>
  <c r="BG53" s="1"/>
  <c r="BE48"/>
  <c r="BF48" s="1"/>
  <c r="BE43"/>
  <c r="BG43" s="1"/>
  <c r="BE38"/>
  <c r="BF38" s="1"/>
  <c r="BE33"/>
  <c r="BG33" s="1"/>
  <c r="BE19"/>
  <c r="BG19" s="1"/>
  <c r="BE14"/>
  <c r="BF14" s="1"/>
  <c r="BE10"/>
  <c r="BF10" s="1"/>
  <c r="BE17"/>
  <c r="BG17" s="1"/>
  <c r="BE39"/>
  <c r="BG39" s="1"/>
  <c r="BE24"/>
  <c r="BG24" s="1"/>
  <c r="BE49"/>
  <c r="BG49" s="1"/>
  <c r="BE69"/>
  <c r="BG69" s="1"/>
  <c r="BE64"/>
  <c r="BF64" s="1"/>
  <c r="AQ53"/>
  <c r="AR52"/>
  <c r="AR51"/>
  <c r="AQ50"/>
  <c r="AQ49"/>
  <c r="AT45"/>
  <c r="AT41"/>
  <c r="AT37"/>
  <c r="AT33"/>
  <c r="AT29"/>
  <c r="AT25"/>
  <c r="AT21"/>
  <c r="AT17"/>
  <c r="AT13"/>
  <c r="AT9"/>
  <c r="AM51"/>
  <c r="AN51" s="1"/>
  <c r="AM47"/>
  <c r="AP47" s="1"/>
  <c r="AM42"/>
  <c r="AP42" s="1"/>
  <c r="AM38"/>
  <c r="AO38" s="1"/>
  <c r="AM34"/>
  <c r="AP34" s="1"/>
  <c r="AO30"/>
  <c r="AM25"/>
  <c r="AN25" s="1"/>
  <c r="AM20"/>
  <c r="AO20" s="1"/>
  <c r="AM16"/>
  <c r="AN16" s="1"/>
  <c r="AA30"/>
  <c r="AA29"/>
  <c r="AA28"/>
  <c r="AA27"/>
  <c r="AB26"/>
  <c r="AB25"/>
  <c r="AA24"/>
  <c r="AA23"/>
  <c r="AB22"/>
  <c r="AB18"/>
  <c r="AB14"/>
  <c r="AB10"/>
  <c r="U54"/>
  <c r="AD54" s="1"/>
  <c r="AM54" s="1"/>
  <c r="U28"/>
  <c r="V28" s="1"/>
  <c r="U24"/>
  <c r="V24" s="1"/>
  <c r="U19"/>
  <c r="X19" s="1"/>
  <c r="U15"/>
  <c r="X15" s="1"/>
  <c r="U11"/>
  <c r="X11" s="1"/>
  <c r="B98"/>
  <c r="L98" s="1"/>
  <c r="U98" s="1"/>
  <c r="AD98" s="1"/>
  <c r="AM98" s="1"/>
  <c r="AV98" s="1"/>
  <c r="BE98" s="1"/>
  <c r="BN98" s="1"/>
  <c r="B96"/>
  <c r="L96" s="1"/>
  <c r="U96" s="1"/>
  <c r="AD96" s="1"/>
  <c r="AM96" s="1"/>
  <c r="AV96" s="1"/>
  <c r="BE96" s="1"/>
  <c r="BN96" s="1"/>
  <c r="B94"/>
  <c r="L94" s="1"/>
  <c r="U94" s="1"/>
  <c r="AD94" s="1"/>
  <c r="AM94" s="1"/>
  <c r="AV94" s="1"/>
  <c r="BE94" s="1"/>
  <c r="BN94" s="1"/>
  <c r="B92"/>
  <c r="L92" s="1"/>
  <c r="U92" s="1"/>
  <c r="AD92" s="1"/>
  <c r="AM92" s="1"/>
  <c r="AV92" s="1"/>
  <c r="BE92" s="1"/>
  <c r="BN92" s="1"/>
  <c r="BY92" s="1"/>
  <c r="CJ92" s="1"/>
  <c r="B90"/>
  <c r="L90" s="1"/>
  <c r="U90" s="1"/>
  <c r="AD90" s="1"/>
  <c r="AM90" s="1"/>
  <c r="AV90" s="1"/>
  <c r="BE90" s="1"/>
  <c r="BN90" s="1"/>
  <c r="B88"/>
  <c r="L88" s="1"/>
  <c r="U88" s="1"/>
  <c r="AD88" s="1"/>
  <c r="AM88" s="1"/>
  <c r="AV88" s="1"/>
  <c r="BE88" s="1"/>
  <c r="B86"/>
  <c r="L86" s="1"/>
  <c r="U86" s="1"/>
  <c r="AD86" s="1"/>
  <c r="AM86" s="1"/>
  <c r="AV86" s="1"/>
  <c r="BE86" s="1"/>
  <c r="B84"/>
  <c r="L84" s="1"/>
  <c r="U84" s="1"/>
  <c r="AD84" s="1"/>
  <c r="AM84" s="1"/>
  <c r="AV84" s="1"/>
  <c r="BE84" s="1"/>
  <c r="B82"/>
  <c r="L82" s="1"/>
  <c r="U82" s="1"/>
  <c r="AD82" s="1"/>
  <c r="AM82" s="1"/>
  <c r="AV82" s="1"/>
  <c r="BE82" s="1"/>
  <c r="B80"/>
  <c r="L80" s="1"/>
  <c r="U80" s="1"/>
  <c r="AD80" s="1"/>
  <c r="AM80" s="1"/>
  <c r="AV80" s="1"/>
  <c r="BE80" s="1"/>
  <c r="B78"/>
  <c r="L78" s="1"/>
  <c r="U78" s="1"/>
  <c r="AD78" s="1"/>
  <c r="AM78" s="1"/>
  <c r="AV78" s="1"/>
  <c r="BE78" s="1"/>
  <c r="B76"/>
  <c r="L76" s="1"/>
  <c r="U76" s="1"/>
  <c r="AD76" s="1"/>
  <c r="AM76" s="1"/>
  <c r="AV76" s="1"/>
  <c r="BE76" s="1"/>
  <c r="B74"/>
  <c r="L74" s="1"/>
  <c r="U74" s="1"/>
  <c r="AD74" s="1"/>
  <c r="AM74" s="1"/>
  <c r="AV74" s="1"/>
  <c r="B72"/>
  <c r="L72" s="1"/>
  <c r="U72" s="1"/>
  <c r="AD72" s="1"/>
  <c r="AM72" s="1"/>
  <c r="AV72" s="1"/>
  <c r="B70"/>
  <c r="L70" s="1"/>
  <c r="U70" s="1"/>
  <c r="AD70" s="1"/>
  <c r="AM70" s="1"/>
  <c r="AV70" s="1"/>
  <c r="B68"/>
  <c r="L68" s="1"/>
  <c r="U68" s="1"/>
  <c r="AD68" s="1"/>
  <c r="AM68" s="1"/>
  <c r="AV68" s="1"/>
  <c r="B66"/>
  <c r="L66" s="1"/>
  <c r="U66" s="1"/>
  <c r="AD66" s="1"/>
  <c r="AM66" s="1"/>
  <c r="AV66" s="1"/>
  <c r="B64"/>
  <c r="L64" s="1"/>
  <c r="U64" s="1"/>
  <c r="AD64" s="1"/>
  <c r="AM64" s="1"/>
  <c r="B62"/>
  <c r="L62" s="1"/>
  <c r="U62" s="1"/>
  <c r="AD62" s="1"/>
  <c r="AM62" s="1"/>
  <c r="AV62" s="1"/>
  <c r="B60"/>
  <c r="L60" s="1"/>
  <c r="U60" s="1"/>
  <c r="AD60" s="1"/>
  <c r="AM60" s="1"/>
  <c r="AV60" s="1"/>
  <c r="B57"/>
  <c r="L57" s="1"/>
  <c r="U57" s="1"/>
  <c r="AD57" s="1"/>
  <c r="AM57" s="1"/>
  <c r="B55"/>
  <c r="L55" s="1"/>
  <c r="U55" s="1"/>
  <c r="AD55" s="1"/>
  <c r="AM55" s="1"/>
  <c r="B53"/>
  <c r="L53" s="1"/>
  <c r="U53" s="1"/>
  <c r="AD53" s="1"/>
  <c r="B51"/>
  <c r="L51" s="1"/>
  <c r="U51" s="1"/>
  <c r="AD51" s="1"/>
  <c r="B49"/>
  <c r="L49" s="1"/>
  <c r="U49" s="1"/>
  <c r="AD49" s="1"/>
  <c r="B47"/>
  <c r="L47" s="1"/>
  <c r="U47" s="1"/>
  <c r="AD47" s="1"/>
  <c r="B45"/>
  <c r="L45" s="1"/>
  <c r="U45" s="1"/>
  <c r="AD45" s="1"/>
  <c r="B42"/>
  <c r="L42" s="1"/>
  <c r="U42" s="1"/>
  <c r="B40"/>
  <c r="L40" s="1"/>
  <c r="U40" s="1"/>
  <c r="B38"/>
  <c r="L38" s="1"/>
  <c r="U38" s="1"/>
  <c r="B36"/>
  <c r="L36" s="1"/>
  <c r="U36" s="1"/>
  <c r="B34"/>
  <c r="L34" s="1"/>
  <c r="U34" s="1"/>
  <c r="B32"/>
  <c r="L32" s="1"/>
  <c r="U32" s="1"/>
  <c r="B27"/>
  <c r="L27" s="1"/>
  <c r="B25"/>
  <c r="L25" s="1"/>
  <c r="B23"/>
  <c r="L23" s="1"/>
  <c r="B31"/>
  <c r="L31" s="1"/>
  <c r="BH31"/>
  <c r="BF31"/>
  <c r="BG31"/>
  <c r="AP25"/>
  <c r="AO12"/>
  <c r="AP12"/>
  <c r="BE59"/>
  <c r="BG59" s="1"/>
  <c r="BE44"/>
  <c r="BF44" s="1"/>
  <c r="AN53"/>
  <c r="AP53"/>
  <c r="AO45"/>
  <c r="AP45"/>
  <c r="AO40"/>
  <c r="AP40"/>
  <c r="AO36"/>
  <c r="AP36"/>
  <c r="AO32"/>
  <c r="AP32"/>
  <c r="AO27"/>
  <c r="AP27"/>
  <c r="AN27"/>
  <c r="AO23"/>
  <c r="AP23"/>
  <c r="AN23"/>
  <c r="AO18"/>
  <c r="AP18"/>
  <c r="AN18"/>
  <c r="AO14"/>
  <c r="AP14"/>
  <c r="AN14"/>
  <c r="AO10"/>
  <c r="AP10"/>
  <c r="AN10"/>
  <c r="AY55"/>
  <c r="AW53"/>
  <c r="AX47"/>
  <c r="AX45"/>
  <c r="AX25"/>
  <c r="AY23"/>
  <c r="AE32"/>
  <c r="AE24"/>
  <c r="AF16"/>
  <c r="BE21"/>
  <c r="BH21" s="1"/>
  <c r="BE26"/>
  <c r="BE27"/>
  <c r="BE28"/>
  <c r="BE23"/>
  <c r="BE25"/>
  <c r="BE34"/>
  <c r="BE54"/>
  <c r="BE9"/>
  <c r="BE11"/>
  <c r="BE13"/>
  <c r="BE15"/>
  <c r="BE18"/>
  <c r="BE20"/>
  <c r="BE32"/>
  <c r="BE35"/>
  <c r="BE37"/>
  <c r="BE40"/>
  <c r="BE42"/>
  <c r="BE45"/>
  <c r="BE47"/>
  <c r="BE50"/>
  <c r="BE52"/>
  <c r="BE55"/>
  <c r="BE57"/>
  <c r="BE60"/>
  <c r="BE62"/>
  <c r="BE65"/>
  <c r="BE67"/>
  <c r="BE70"/>
  <c r="BE72"/>
  <c r="AM21"/>
  <c r="AO21" s="1"/>
  <c r="AM31"/>
  <c r="AM9"/>
  <c r="AP9" s="1"/>
  <c r="AM11"/>
  <c r="AP11" s="1"/>
  <c r="AM13"/>
  <c r="AP13" s="1"/>
  <c r="AM15"/>
  <c r="AP15" s="1"/>
  <c r="AM17"/>
  <c r="AP17" s="1"/>
  <c r="AM19"/>
  <c r="AP19" s="1"/>
  <c r="AM22"/>
  <c r="AO22" s="1"/>
  <c r="AM24"/>
  <c r="AO24" s="1"/>
  <c r="AM26"/>
  <c r="AO26" s="1"/>
  <c r="AM28"/>
  <c r="AO28" s="1"/>
  <c r="AM33"/>
  <c r="AO33" s="1"/>
  <c r="AM35"/>
  <c r="AP35" s="1"/>
  <c r="AM37"/>
  <c r="AO37" s="1"/>
  <c r="AM39"/>
  <c r="AP39" s="1"/>
  <c r="AM41"/>
  <c r="AO41" s="1"/>
  <c r="AM43"/>
  <c r="AP43" s="1"/>
  <c r="AM46"/>
  <c r="AP46" s="1"/>
  <c r="AM48"/>
  <c r="AP48" s="1"/>
  <c r="AM50"/>
  <c r="AP50" s="1"/>
  <c r="AM52"/>
  <c r="AP52" s="1"/>
  <c r="AT10"/>
  <c r="AT12"/>
  <c r="AT14"/>
  <c r="AT16"/>
  <c r="AT18"/>
  <c r="AT20"/>
  <c r="AT22"/>
  <c r="AT24"/>
  <c r="AT26"/>
  <c r="AT28"/>
  <c r="AT30"/>
  <c r="AT32"/>
  <c r="AT34"/>
  <c r="AT36"/>
  <c r="AT38"/>
  <c r="AT40"/>
  <c r="AT42"/>
  <c r="AT44"/>
  <c r="AT46"/>
  <c r="AT48"/>
  <c r="AR49"/>
  <c r="AT49"/>
  <c r="AR50"/>
  <c r="AT50"/>
  <c r="AQ51"/>
  <c r="AS51"/>
  <c r="AQ52"/>
  <c r="AS52"/>
  <c r="AR53"/>
  <c r="AT53"/>
  <c r="AN12"/>
  <c r="AB30"/>
  <c r="Z30"/>
  <c r="AB29"/>
  <c r="Z29"/>
  <c r="AB28"/>
  <c r="Z28"/>
  <c r="AB27"/>
  <c r="Z27"/>
  <c r="AA26"/>
  <c r="Y26"/>
  <c r="AA25"/>
  <c r="Y25"/>
  <c r="AB24"/>
  <c r="Z24"/>
  <c r="AB23"/>
  <c r="Z23"/>
  <c r="AB21"/>
  <c r="AB19"/>
  <c r="AB17"/>
  <c r="AB15"/>
  <c r="AB13"/>
  <c r="AB11"/>
  <c r="AB9"/>
  <c r="U27"/>
  <c r="W27" s="1"/>
  <c r="U25"/>
  <c r="U23"/>
  <c r="W23" s="1"/>
  <c r="U20"/>
  <c r="U18"/>
  <c r="U16"/>
  <c r="U14"/>
  <c r="U12"/>
  <c r="U10"/>
  <c r="AO35"/>
  <c r="AY17"/>
  <c r="AY13"/>
  <c r="AG11"/>
  <c r="X28"/>
  <c r="V26"/>
  <c r="X26"/>
  <c r="W22"/>
  <c r="V22"/>
  <c r="V19"/>
  <c r="W17"/>
  <c r="V17"/>
  <c r="W13"/>
  <c r="V13"/>
  <c r="V11"/>
  <c r="W9"/>
  <c r="V9"/>
  <c r="BH71"/>
  <c r="BF71"/>
  <c r="BH66"/>
  <c r="BG66"/>
  <c r="BH61"/>
  <c r="BF61"/>
  <c r="BH56"/>
  <c r="BG56"/>
  <c r="BH51"/>
  <c r="BF51"/>
  <c r="BH46"/>
  <c r="BG46"/>
  <c r="BH41"/>
  <c r="BF41"/>
  <c r="BH36"/>
  <c r="BG36"/>
  <c r="BH22"/>
  <c r="BF22"/>
  <c r="BF19"/>
  <c r="BH16"/>
  <c r="BG16"/>
  <c r="BH12"/>
  <c r="BG12"/>
  <c r="BQ83"/>
  <c r="BQ81"/>
  <c r="BQ74"/>
  <c r="BQ65"/>
  <c r="BQ62"/>
  <c r="BP57"/>
  <c r="BQ55"/>
  <c r="BQ47"/>
  <c r="BQ45"/>
  <c r="BQ42"/>
  <c r="BQ37"/>
  <c r="BQ35"/>
  <c r="BO35"/>
  <c r="BQ20"/>
  <c r="BQ18"/>
  <c r="BO14"/>
  <c r="BQ54"/>
  <c r="BQ34"/>
  <c r="BQ27"/>
  <c r="BQ26"/>
  <c r="BF49"/>
  <c r="AE40"/>
  <c r="M15"/>
  <c r="AM91"/>
  <c r="AV91" s="1"/>
  <c r="BE91" s="1"/>
  <c r="BN91" s="1"/>
  <c r="BY88"/>
  <c r="CJ88" s="1"/>
  <c r="BY84"/>
  <c r="CJ84" s="1"/>
  <c r="BY80"/>
  <c r="CJ80" s="1"/>
  <c r="B21"/>
  <c r="G19" i="19" s="1"/>
  <c r="J65" s="1"/>
  <c r="B29" i="16"/>
  <c r="L29" s="1"/>
  <c r="AM44"/>
  <c r="AV31"/>
  <c r="AV30"/>
  <c r="AM29"/>
  <c r="U29"/>
  <c r="X29" s="1"/>
  <c r="BE30"/>
  <c r="BN59"/>
  <c r="BN44"/>
  <c r="BN31"/>
  <c r="BN30"/>
  <c r="X21"/>
  <c r="W21"/>
  <c r="V21"/>
  <c r="E6"/>
  <c r="M10" i="19" s="1"/>
  <c r="O56" s="1"/>
  <c r="N64" s="1"/>
  <c r="AP49" i="16"/>
  <c r="W26"/>
  <c r="AO53"/>
  <c r="AO49"/>
  <c r="AF40"/>
  <c r="U23" i="20"/>
  <c r="M23"/>
  <c r="U19"/>
  <c r="M19"/>
  <c r="AD38"/>
  <c r="V38"/>
  <c r="X38" s="1"/>
  <c r="AD36"/>
  <c r="V36"/>
  <c r="X36" s="1"/>
  <c r="AD34"/>
  <c r="V34"/>
  <c r="X34"/>
  <c r="AD32"/>
  <c r="V32"/>
  <c r="X32" s="1"/>
  <c r="AD30"/>
  <c r="V30"/>
  <c r="X30" s="1"/>
  <c r="AD28"/>
  <c r="V28"/>
  <c r="X28" s="1"/>
  <c r="AD26"/>
  <c r="V26"/>
  <c r="X26"/>
  <c r="AD24"/>
  <c r="V24"/>
  <c r="X24" s="1"/>
  <c r="U21"/>
  <c r="M21"/>
  <c r="U17"/>
  <c r="M17"/>
  <c r="U37"/>
  <c r="M37"/>
  <c r="U35"/>
  <c r="M35"/>
  <c r="U33"/>
  <c r="M33"/>
  <c r="U31"/>
  <c r="M31"/>
  <c r="U29"/>
  <c r="M29"/>
  <c r="U27"/>
  <c r="M27"/>
  <c r="U25"/>
  <c r="M25"/>
  <c r="U53"/>
  <c r="M53"/>
  <c r="AD52"/>
  <c r="U49"/>
  <c r="M49"/>
  <c r="AD48"/>
  <c r="U45"/>
  <c r="M45"/>
  <c r="AD44"/>
  <c r="U41"/>
  <c r="M41"/>
  <c r="AD40"/>
  <c r="AD77"/>
  <c r="V77"/>
  <c r="AD75"/>
  <c r="V75"/>
  <c r="AD73"/>
  <c r="V73"/>
  <c r="AD71"/>
  <c r="V71"/>
  <c r="AD69"/>
  <c r="V69"/>
  <c r="AD67"/>
  <c r="V67"/>
  <c r="AD65"/>
  <c r="V65"/>
  <c r="AD63"/>
  <c r="V63"/>
  <c r="AD61"/>
  <c r="V61"/>
  <c r="AD59"/>
  <c r="V59"/>
  <c r="U98"/>
  <c r="M98"/>
  <c r="AD97"/>
  <c r="U94"/>
  <c r="M94"/>
  <c r="AD93"/>
  <c r="U90"/>
  <c r="M90"/>
  <c r="AD89"/>
  <c r="U86"/>
  <c r="M86"/>
  <c r="M22"/>
  <c r="M20"/>
  <c r="M18"/>
  <c r="M16"/>
  <c r="AE23"/>
  <c r="AE21"/>
  <c r="AE19"/>
  <c r="AE17"/>
  <c r="AE15"/>
  <c r="AE13"/>
  <c r="AE11"/>
  <c r="AE9"/>
  <c r="AF23"/>
  <c r="AF21"/>
  <c r="AF19"/>
  <c r="AF17"/>
  <c r="AF15"/>
  <c r="AF13"/>
  <c r="AF11"/>
  <c r="AF9"/>
  <c r="U58"/>
  <c r="M58"/>
  <c r="U57"/>
  <c r="M57"/>
  <c r="U55"/>
  <c r="M55"/>
  <c r="AD54"/>
  <c r="V54"/>
  <c r="U51"/>
  <c r="M51"/>
  <c r="AD50"/>
  <c r="U47"/>
  <c r="M47"/>
  <c r="AD46"/>
  <c r="U43"/>
  <c r="M43"/>
  <c r="AD42"/>
  <c r="U39"/>
  <c r="M39"/>
  <c r="U78"/>
  <c r="M78"/>
  <c r="U76"/>
  <c r="M76"/>
  <c r="U74"/>
  <c r="M74"/>
  <c r="U72"/>
  <c r="M72"/>
  <c r="U70"/>
  <c r="M70"/>
  <c r="U68"/>
  <c r="M68"/>
  <c r="U66"/>
  <c r="M66"/>
  <c r="U64"/>
  <c r="M64"/>
  <c r="U62"/>
  <c r="M62"/>
  <c r="U60"/>
  <c r="M60"/>
  <c r="AD99"/>
  <c r="U96"/>
  <c r="M96"/>
  <c r="AD95"/>
  <c r="U92"/>
  <c r="M92"/>
  <c r="AD91"/>
  <c r="U88"/>
  <c r="M88"/>
  <c r="AD87"/>
  <c r="AD82"/>
  <c r="AD84"/>
  <c r="V84"/>
  <c r="U83"/>
  <c r="M83"/>
  <c r="AD80"/>
  <c r="V80"/>
  <c r="M52"/>
  <c r="M50"/>
  <c r="M48"/>
  <c r="M46"/>
  <c r="M44"/>
  <c r="M42"/>
  <c r="M40"/>
  <c r="BQ7"/>
  <c r="U81"/>
  <c r="M81"/>
  <c r="M99"/>
  <c r="V99" s="1"/>
  <c r="M97"/>
  <c r="V97" s="1"/>
  <c r="M95"/>
  <c r="V95" s="1"/>
  <c r="M93"/>
  <c r="V93" s="1"/>
  <c r="M91"/>
  <c r="V91" s="1"/>
  <c r="M89"/>
  <c r="V89" s="1"/>
  <c r="M87"/>
  <c r="V87" s="1"/>
  <c r="M82"/>
  <c r="V82" s="1"/>
  <c r="U79"/>
  <c r="U31" i="16"/>
  <c r="BN7" i="20"/>
  <c r="BO99"/>
  <c r="BO97"/>
  <c r="BO95"/>
  <c r="BO93"/>
  <c r="BO91"/>
  <c r="BO89"/>
  <c r="BO87"/>
  <c r="BO85"/>
  <c r="BO83"/>
  <c r="BO81"/>
  <c r="BO79"/>
  <c r="BO77"/>
  <c r="BO75"/>
  <c r="BO73"/>
  <c r="BP99"/>
  <c r="BP97"/>
  <c r="BP95"/>
  <c r="BP93"/>
  <c r="BP91"/>
  <c r="BP89"/>
  <c r="BP87"/>
  <c r="BP85"/>
  <c r="BP83"/>
  <c r="BP81"/>
  <c r="BP79"/>
  <c r="BP77"/>
  <c r="BP75"/>
  <c r="BP73"/>
  <c r="BP71"/>
  <c r="BP69"/>
  <c r="BP67"/>
  <c r="BP65"/>
  <c r="BP63"/>
  <c r="BP61"/>
  <c r="BP59"/>
  <c r="BP57"/>
  <c r="BP55"/>
  <c r="BP53"/>
  <c r="BP51"/>
  <c r="BP49"/>
  <c r="BP47"/>
  <c r="BP45"/>
  <c r="BP43"/>
  <c r="BP41"/>
  <c r="BP39"/>
  <c r="BP37"/>
  <c r="C42" i="16"/>
  <c r="C76"/>
  <c r="C21"/>
  <c r="C35"/>
  <c r="C43"/>
  <c r="C51"/>
  <c r="C61"/>
  <c r="C69"/>
  <c r="C77"/>
  <c r="C85"/>
  <c r="C93"/>
  <c r="M11" l="1"/>
  <c r="BQ25"/>
  <c r="BQ67"/>
  <c r="BP78"/>
  <c r="BG68"/>
  <c r="AG9"/>
  <c r="AG17"/>
  <c r="AY15"/>
  <c r="AY41"/>
  <c r="AP51"/>
  <c r="AG29"/>
  <c r="AG20"/>
  <c r="AE28"/>
  <c r="AF32"/>
  <c r="AW25"/>
  <c r="AW45"/>
  <c r="AX53"/>
  <c r="AG25"/>
  <c r="AY38"/>
  <c r="B7"/>
  <c r="AO51"/>
  <c r="BH44"/>
  <c r="N9"/>
  <c r="M13"/>
  <c r="N16"/>
  <c r="BH64"/>
  <c r="BH38"/>
  <c r="AO15"/>
  <c r="AN52"/>
  <c r="V30"/>
  <c r="AO42"/>
  <c r="AG41"/>
  <c r="AE25"/>
  <c r="BP39"/>
  <c r="N14"/>
  <c r="AG38"/>
  <c r="AX34"/>
  <c r="AW42"/>
  <c r="AG36"/>
  <c r="AF37"/>
  <c r="BG44"/>
  <c r="N20"/>
  <c r="BQ23"/>
  <c r="BO10"/>
  <c r="BQ52"/>
  <c r="BQ72"/>
  <c r="BP76"/>
  <c r="AG13"/>
  <c r="AY9"/>
  <c r="AY33"/>
  <c r="AE10"/>
  <c r="AY27"/>
  <c r="AW51"/>
  <c r="AX57"/>
  <c r="BO53"/>
  <c r="BP58"/>
  <c r="AG34"/>
  <c r="BY40"/>
  <c r="CJ40" s="1"/>
  <c r="N18"/>
  <c r="BH69"/>
  <c r="BH17"/>
  <c r="BH33"/>
  <c r="BH53"/>
  <c r="BH73"/>
  <c r="AF33"/>
  <c r="AX37"/>
  <c r="AN11"/>
  <c r="AN28"/>
  <c r="AN48"/>
  <c r="AF14"/>
  <c r="AF18"/>
  <c r="AE22"/>
  <c r="AF26"/>
  <c r="AO47"/>
  <c r="BO63"/>
  <c r="AG37"/>
  <c r="AX42"/>
  <c r="C97"/>
  <c r="C89"/>
  <c r="C81"/>
  <c r="C73"/>
  <c r="C65"/>
  <c r="C55"/>
  <c r="C47"/>
  <c r="C39"/>
  <c r="C23"/>
  <c r="C92"/>
  <c r="C60"/>
  <c r="AD44"/>
  <c r="BY44" s="1"/>
  <c r="CJ44" s="1"/>
  <c r="W28"/>
  <c r="AF42"/>
  <c r="BF21"/>
  <c r="AN21"/>
  <c r="BY57"/>
  <c r="CJ57" s="1"/>
  <c r="BY82"/>
  <c r="CJ82" s="1"/>
  <c r="BY86"/>
  <c r="CJ86" s="1"/>
  <c r="BY90"/>
  <c r="CJ90" s="1"/>
  <c r="AE42"/>
  <c r="BF39"/>
  <c r="BQ28"/>
  <c r="BO12"/>
  <c r="BP32"/>
  <c r="BQ40"/>
  <c r="BQ50"/>
  <c r="BP60"/>
  <c r="BQ70"/>
  <c r="BQ76"/>
  <c r="BG10"/>
  <c r="BH48"/>
  <c r="BG58"/>
  <c r="W11"/>
  <c r="W19"/>
  <c r="AG15"/>
  <c r="AF19"/>
  <c r="AF39"/>
  <c r="AY11"/>
  <c r="AY19"/>
  <c r="AY35"/>
  <c r="AY39"/>
  <c r="AY43"/>
  <c r="AG31"/>
  <c r="AG12"/>
  <c r="AE16"/>
  <c r="AW23"/>
  <c r="AW47"/>
  <c r="AY49"/>
  <c r="AX51"/>
  <c r="AW57"/>
  <c r="N19"/>
  <c r="AO34"/>
  <c r="M14"/>
  <c r="BP49"/>
  <c r="BP66"/>
  <c r="AF36"/>
  <c r="AO50"/>
  <c r="X30"/>
  <c r="AF34"/>
  <c r="AF41"/>
  <c r="BY32"/>
  <c r="CJ32" s="1"/>
  <c r="BY49"/>
  <c r="CJ49" s="1"/>
  <c r="M9"/>
  <c r="N13"/>
  <c r="O16"/>
  <c r="O18"/>
  <c r="O20"/>
  <c r="Q20" s="1"/>
  <c r="R20" s="1"/>
  <c r="S20" s="1"/>
  <c r="BG64"/>
  <c r="BH49"/>
  <c r="BH39"/>
  <c r="BP28"/>
  <c r="BO23"/>
  <c r="BQ10"/>
  <c r="BQ12"/>
  <c r="BQ14"/>
  <c r="BQ32"/>
  <c r="BP40"/>
  <c r="BP47"/>
  <c r="BO50"/>
  <c r="BO52"/>
  <c r="BQ57"/>
  <c r="BQ60"/>
  <c r="BP70"/>
  <c r="BP72"/>
  <c r="BQ78"/>
  <c r="BH10"/>
  <c r="BH19"/>
  <c r="BG38"/>
  <c r="BG48"/>
  <c r="BH58"/>
  <c r="BH68"/>
  <c r="V15"/>
  <c r="AF13"/>
  <c r="AF15"/>
  <c r="AG19"/>
  <c r="AG33"/>
  <c r="AX9"/>
  <c r="AX11"/>
  <c r="AX13"/>
  <c r="AX19"/>
  <c r="AX33"/>
  <c r="AY37"/>
  <c r="AX41"/>
  <c r="AN13"/>
  <c r="AN22"/>
  <c r="AN33"/>
  <c r="AN41"/>
  <c r="AF10"/>
  <c r="AE14"/>
  <c r="AE18"/>
  <c r="AF22"/>
  <c r="AE26"/>
  <c r="AW27"/>
  <c r="AW49"/>
  <c r="AN34"/>
  <c r="AN42"/>
  <c r="AG23"/>
  <c r="BO69"/>
  <c r="BP69"/>
  <c r="BO39"/>
  <c r="BO58"/>
  <c r="BP53"/>
  <c r="BP63"/>
  <c r="BY63"/>
  <c r="CJ63" s="1"/>
  <c r="BY43"/>
  <c r="CJ43" s="1"/>
  <c r="AE23"/>
  <c r="N10"/>
  <c r="O10"/>
  <c r="M42"/>
  <c r="AF38"/>
  <c r="AF35"/>
  <c r="AP21"/>
  <c r="BY36"/>
  <c r="CJ36" s="1"/>
  <c r="BY45"/>
  <c r="CJ45" s="1"/>
  <c r="BY53"/>
  <c r="CJ53" s="1"/>
  <c r="BY62"/>
  <c r="CJ62" s="1"/>
  <c r="BH59"/>
  <c r="N11"/>
  <c r="N15"/>
  <c r="BH24"/>
  <c r="BP26"/>
  <c r="BO27"/>
  <c r="BO25"/>
  <c r="BP34"/>
  <c r="BO54"/>
  <c r="BP18"/>
  <c r="BP20"/>
  <c r="BO37"/>
  <c r="BP42"/>
  <c r="BP45"/>
  <c r="BP55"/>
  <c r="BP62"/>
  <c r="BO65"/>
  <c r="BO67"/>
  <c r="BP74"/>
  <c r="BO81"/>
  <c r="BO83"/>
  <c r="BH14"/>
  <c r="BH43"/>
  <c r="BH63"/>
  <c r="X24"/>
  <c r="AF9"/>
  <c r="AF11"/>
  <c r="AF17"/>
  <c r="AE39"/>
  <c r="AX15"/>
  <c r="AX17"/>
  <c r="AX35"/>
  <c r="AX39"/>
  <c r="AX43"/>
  <c r="AO19"/>
  <c r="AN24"/>
  <c r="AO39"/>
  <c r="AN43"/>
  <c r="BY25"/>
  <c r="CJ25" s="1"/>
  <c r="AF31"/>
  <c r="AE12"/>
  <c r="AE20"/>
  <c r="AF24"/>
  <c r="AF28"/>
  <c r="AW55"/>
  <c r="O19"/>
  <c r="Q19" s="1"/>
  <c r="R19" s="1"/>
  <c r="S19" s="1"/>
  <c r="AP20"/>
  <c r="AP38"/>
  <c r="M19" i="19"/>
  <c r="J66" s="1"/>
  <c r="BY66" i="16"/>
  <c r="CJ66" s="1"/>
  <c r="M10"/>
  <c r="AG27"/>
  <c r="BO17"/>
  <c r="BO49"/>
  <c r="BP17"/>
  <c r="BO66"/>
  <c r="BO75"/>
  <c r="BP36"/>
  <c r="BP71"/>
  <c r="AW38"/>
  <c r="AY36"/>
  <c r="N12"/>
  <c r="M12"/>
  <c r="AX40"/>
  <c r="AY40"/>
  <c r="AW40"/>
  <c r="AX32"/>
  <c r="AY32"/>
  <c r="AW32"/>
  <c r="BQ79"/>
  <c r="BP79"/>
  <c r="V85" i="20"/>
  <c r="Y85" s="1"/>
  <c r="P85"/>
  <c r="F7"/>
  <c r="AX58" i="16"/>
  <c r="AY58"/>
  <c r="AW58"/>
  <c r="AX54"/>
  <c r="AY54"/>
  <c r="AW54"/>
  <c r="AX50"/>
  <c r="AY50"/>
  <c r="AW50"/>
  <c r="AX46"/>
  <c r="AY46"/>
  <c r="AW46"/>
  <c r="AX26"/>
  <c r="AY26"/>
  <c r="AW26"/>
  <c r="AX22"/>
  <c r="AY22"/>
  <c r="AW22"/>
  <c r="AX18"/>
  <c r="AW18"/>
  <c r="AY18"/>
  <c r="AX14"/>
  <c r="AW14"/>
  <c r="AY14"/>
  <c r="AX10"/>
  <c r="AW10"/>
  <c r="AY10"/>
  <c r="BQ82"/>
  <c r="BP82"/>
  <c r="BQ77"/>
  <c r="BO77"/>
  <c r="BP77"/>
  <c r="BQ73"/>
  <c r="BP73"/>
  <c r="BO73"/>
  <c r="BQ68"/>
  <c r="BO68"/>
  <c r="BP68"/>
  <c r="BQ48"/>
  <c r="BP48"/>
  <c r="BQ43"/>
  <c r="BP43"/>
  <c r="BQ38"/>
  <c r="BP38"/>
  <c r="BO38"/>
  <c r="BQ33"/>
  <c r="BO33"/>
  <c r="BP33"/>
  <c r="BQ19"/>
  <c r="BO19"/>
  <c r="BQ13"/>
  <c r="BO13"/>
  <c r="BQ9"/>
  <c r="BO9"/>
  <c r="BP15"/>
  <c r="BO15"/>
  <c r="N85" i="20"/>
  <c r="AD85"/>
  <c r="W85"/>
  <c r="X85"/>
  <c r="Z85" s="1"/>
  <c r="AA85" s="1"/>
  <c r="AB85" s="1"/>
  <c r="H60"/>
  <c r="I60" s="1"/>
  <c r="J60" s="1"/>
  <c r="CP60" s="1"/>
  <c r="H70"/>
  <c r="I70" s="1"/>
  <c r="J70" s="1"/>
  <c r="CP70" s="1"/>
  <c r="H41"/>
  <c r="I41" s="1"/>
  <c r="J41" s="1"/>
  <c r="CP41" s="1"/>
  <c r="H42"/>
  <c r="I42" s="1"/>
  <c r="J42" s="1"/>
  <c r="CP42" s="1"/>
  <c r="H49"/>
  <c r="I49" s="1"/>
  <c r="J49" s="1"/>
  <c r="CP49" s="1"/>
  <c r="H50"/>
  <c r="I50" s="1"/>
  <c r="J50" s="1"/>
  <c r="CP50" s="1"/>
  <c r="V56"/>
  <c r="P56"/>
  <c r="H16"/>
  <c r="I16" s="1"/>
  <c r="J16" s="1"/>
  <c r="O79"/>
  <c r="P79"/>
  <c r="N79"/>
  <c r="N17" i="16"/>
  <c r="M17"/>
  <c r="AE43"/>
  <c r="AG43"/>
  <c r="AG21"/>
  <c r="AE21"/>
  <c r="AF21"/>
  <c r="AX56"/>
  <c r="AY56"/>
  <c r="AW56"/>
  <c r="AX52"/>
  <c r="AY52"/>
  <c r="AW52"/>
  <c r="AX48"/>
  <c r="AY48"/>
  <c r="AW48"/>
  <c r="AX28"/>
  <c r="AY28"/>
  <c r="AW28"/>
  <c r="AX24"/>
  <c r="AY24"/>
  <c r="AW24"/>
  <c r="AX20"/>
  <c r="AY20"/>
  <c r="AW20"/>
  <c r="AX16"/>
  <c r="AY16"/>
  <c r="AW16"/>
  <c r="AX12"/>
  <c r="AY12"/>
  <c r="AW12"/>
  <c r="AY21"/>
  <c r="AW21"/>
  <c r="AX21"/>
  <c r="BQ80"/>
  <c r="BO80"/>
  <c r="BP80"/>
  <c r="BQ61"/>
  <c r="BO61"/>
  <c r="BP61"/>
  <c r="BQ56"/>
  <c r="BP56"/>
  <c r="BO56"/>
  <c r="BQ51"/>
  <c r="BO51"/>
  <c r="BP51"/>
  <c r="BQ46"/>
  <c r="BO46"/>
  <c r="BQ41"/>
  <c r="BO41"/>
  <c r="BQ22"/>
  <c r="BO22"/>
  <c r="BQ16"/>
  <c r="BP16"/>
  <c r="BQ11"/>
  <c r="BP11"/>
  <c r="BQ64"/>
  <c r="BO64"/>
  <c r="BP64"/>
  <c r="BQ21"/>
  <c r="BP21"/>
  <c r="BO21"/>
  <c r="O85" i="20"/>
  <c r="P54"/>
  <c r="Q54" s="1"/>
  <c r="R54" s="1"/>
  <c r="S54" s="1"/>
  <c r="N54"/>
  <c r="Q56"/>
  <c r="R56" s="1"/>
  <c r="S56" s="1"/>
  <c r="AD56"/>
  <c r="X56"/>
  <c r="W56"/>
  <c r="U20"/>
  <c r="BY20"/>
  <c r="BY70" i="16"/>
  <c r="CJ70" s="1"/>
  <c r="BE74"/>
  <c r="BY74" s="1"/>
  <c r="CJ74" s="1"/>
  <c r="AV97"/>
  <c r="BE97" s="1"/>
  <c r="BN97" s="1"/>
  <c r="AV79"/>
  <c r="BE79" s="1"/>
  <c r="AV95"/>
  <c r="BE95" s="1"/>
  <c r="BN95" s="1"/>
  <c r="AV71"/>
  <c r="BY71" s="1"/>
  <c r="AV64"/>
  <c r="BY91"/>
  <c r="CJ91" s="1"/>
  <c r="BY67"/>
  <c r="CJ67" s="1"/>
  <c r="BY87"/>
  <c r="CJ87" s="1"/>
  <c r="AV85"/>
  <c r="BE85" s="1"/>
  <c r="AV89"/>
  <c r="BE89" s="1"/>
  <c r="BN89" s="1"/>
  <c r="AV93"/>
  <c r="BE93" s="1"/>
  <c r="BN93" s="1"/>
  <c r="AV65"/>
  <c r="BY65" s="1"/>
  <c r="AV69"/>
  <c r="BY69" s="1"/>
  <c r="AV77"/>
  <c r="BE77" s="1"/>
  <c r="C84"/>
  <c r="C68"/>
  <c r="C52"/>
  <c r="M52" s="1"/>
  <c r="C34"/>
  <c r="M34" s="1"/>
  <c r="N34" s="1"/>
  <c r="C24"/>
  <c r="M24" s="1"/>
  <c r="C27"/>
  <c r="E27" s="1"/>
  <c r="C30"/>
  <c r="C96"/>
  <c r="E96" s="1"/>
  <c r="C88"/>
  <c r="C80"/>
  <c r="G80" s="1"/>
  <c r="C72"/>
  <c r="C64"/>
  <c r="C56"/>
  <c r="M56" s="1"/>
  <c r="C48"/>
  <c r="F48" s="1"/>
  <c r="C38"/>
  <c r="M38" s="1"/>
  <c r="C28"/>
  <c r="F28" s="1"/>
  <c r="C44"/>
  <c r="BY75"/>
  <c r="CJ75" s="1"/>
  <c r="AP16"/>
  <c r="AN47"/>
  <c r="BY83"/>
  <c r="CJ83" s="1"/>
  <c r="M28"/>
  <c r="N28" s="1"/>
  <c r="W25"/>
  <c r="AO52"/>
  <c r="BG21"/>
  <c r="BY94"/>
  <c r="CJ94" s="1"/>
  <c r="W24"/>
  <c r="BY34"/>
  <c r="CJ34" s="1"/>
  <c r="BY38"/>
  <c r="CJ38" s="1"/>
  <c r="BY42"/>
  <c r="CJ42" s="1"/>
  <c r="BY47"/>
  <c r="CJ47" s="1"/>
  <c r="BY51"/>
  <c r="CJ51" s="1"/>
  <c r="BY55"/>
  <c r="CJ55" s="1"/>
  <c r="BY60"/>
  <c r="CJ60" s="1"/>
  <c r="BY64"/>
  <c r="CJ64" s="1"/>
  <c r="BY68"/>
  <c r="CJ68" s="1"/>
  <c r="BY72"/>
  <c r="CJ72" s="1"/>
  <c r="BY76"/>
  <c r="CJ76" s="1"/>
  <c r="BF59"/>
  <c r="BF69"/>
  <c r="BF24"/>
  <c r="BF17"/>
  <c r="BG14"/>
  <c r="BF33"/>
  <c r="BF43"/>
  <c r="BF53"/>
  <c r="BF63"/>
  <c r="BF73"/>
  <c r="W15"/>
  <c r="AO11"/>
  <c r="AN15"/>
  <c r="AN19"/>
  <c r="AN35"/>
  <c r="AN39"/>
  <c r="AO43"/>
  <c r="AO48"/>
  <c r="BY23"/>
  <c r="CJ23" s="1"/>
  <c r="BY27"/>
  <c r="CJ27" s="1"/>
  <c r="BY39"/>
  <c r="CJ39" s="1"/>
  <c r="BY73"/>
  <c r="CJ73" s="1"/>
  <c r="BY81"/>
  <c r="CJ81" s="1"/>
  <c r="AN20"/>
  <c r="BY58"/>
  <c r="CJ58" s="1"/>
  <c r="BY54"/>
  <c r="CJ54" s="1"/>
  <c r="BY50"/>
  <c r="CJ50" s="1"/>
  <c r="AF29"/>
  <c r="AN38"/>
  <c r="AY29"/>
  <c r="AX29"/>
  <c r="AW29"/>
  <c r="AG30"/>
  <c r="AE30"/>
  <c r="AF30"/>
  <c r="BQ29"/>
  <c r="BP29"/>
  <c r="BO29"/>
  <c r="AY44"/>
  <c r="AX44"/>
  <c r="AW44"/>
  <c r="C99"/>
  <c r="N40" i="19" s="1"/>
  <c r="C95" i="16"/>
  <c r="C91"/>
  <c r="F91" s="1"/>
  <c r="C87"/>
  <c r="C83"/>
  <c r="F83" s="1"/>
  <c r="C79"/>
  <c r="C75"/>
  <c r="G75" s="1"/>
  <c r="C71"/>
  <c r="C67"/>
  <c r="E67" s="1"/>
  <c r="C63"/>
  <c r="C57"/>
  <c r="E57" s="1"/>
  <c r="C53"/>
  <c r="C49"/>
  <c r="E49" s="1"/>
  <c r="C45"/>
  <c r="C41"/>
  <c r="E41" s="1"/>
  <c r="C37"/>
  <c r="C33"/>
  <c r="E33" s="1"/>
  <c r="C25"/>
  <c r="C59"/>
  <c r="E59" s="1"/>
  <c r="C29"/>
  <c r="C98"/>
  <c r="E98" s="1"/>
  <c r="C94"/>
  <c r="C90"/>
  <c r="E90" s="1"/>
  <c r="C86"/>
  <c r="C82"/>
  <c r="E82" s="1"/>
  <c r="C78"/>
  <c r="C74"/>
  <c r="T29" i="19" s="1"/>
  <c r="K70" s="1"/>
  <c r="C70" i="16"/>
  <c r="C66"/>
  <c r="E66" s="1"/>
  <c r="C62"/>
  <c r="C58"/>
  <c r="E58" s="1"/>
  <c r="C54"/>
  <c r="C50"/>
  <c r="E50" s="1"/>
  <c r="C46"/>
  <c r="C40"/>
  <c r="E40" s="1"/>
  <c r="C36"/>
  <c r="C32"/>
  <c r="E32" s="1"/>
  <c r="C26"/>
  <c r="C22"/>
  <c r="E22" s="1"/>
  <c r="C31"/>
  <c r="BY29"/>
  <c r="CJ29" s="1"/>
  <c r="BY99"/>
  <c r="CJ99" s="1"/>
  <c r="AN9"/>
  <c r="AN17"/>
  <c r="AN26"/>
  <c r="AN37"/>
  <c r="AN46"/>
  <c r="BY35"/>
  <c r="CJ35" s="1"/>
  <c r="AO16"/>
  <c r="AO25"/>
  <c r="BE7"/>
  <c r="S32" i="19" s="1"/>
  <c r="O70" s="1"/>
  <c r="BY78" i="16"/>
  <c r="CJ78" s="1"/>
  <c r="L21"/>
  <c r="M21" s="1"/>
  <c r="AO9"/>
  <c r="AO13"/>
  <c r="AO17"/>
  <c r="AO46"/>
  <c r="AN50"/>
  <c r="W10"/>
  <c r="X10"/>
  <c r="V10"/>
  <c r="W14"/>
  <c r="X14"/>
  <c r="V14"/>
  <c r="W18"/>
  <c r="X18"/>
  <c r="V18"/>
  <c r="V23"/>
  <c r="X23"/>
  <c r="V27"/>
  <c r="X27"/>
  <c r="AD48"/>
  <c r="BY48" s="1"/>
  <c r="AD56"/>
  <c r="AP41"/>
  <c r="BY41"/>
  <c r="CJ41" s="1"/>
  <c r="AP37"/>
  <c r="BY37"/>
  <c r="CJ37" s="1"/>
  <c r="AP33"/>
  <c r="BY33"/>
  <c r="CJ33" s="1"/>
  <c r="AP26"/>
  <c r="BY26"/>
  <c r="CJ26" s="1"/>
  <c r="AP22"/>
  <c r="BY22"/>
  <c r="CJ22" s="1"/>
  <c r="AP31"/>
  <c r="AO31"/>
  <c r="AN31"/>
  <c r="BH70"/>
  <c r="BF70"/>
  <c r="BG70"/>
  <c r="BH65"/>
  <c r="BF65"/>
  <c r="BG65"/>
  <c r="BH60"/>
  <c r="BG60"/>
  <c r="BF60"/>
  <c r="BH55"/>
  <c r="BF55"/>
  <c r="BG55"/>
  <c r="BH50"/>
  <c r="BF50"/>
  <c r="BG50"/>
  <c r="BH45"/>
  <c r="BF45"/>
  <c r="BG45"/>
  <c r="BH40"/>
  <c r="BF40"/>
  <c r="BG40"/>
  <c r="BH35"/>
  <c r="BG35"/>
  <c r="BF35"/>
  <c r="BH20"/>
  <c r="BF20"/>
  <c r="BG20"/>
  <c r="BH15"/>
  <c r="BF15"/>
  <c r="BG15"/>
  <c r="BH11"/>
  <c r="BF11"/>
  <c r="BG11"/>
  <c r="BH54"/>
  <c r="BF54"/>
  <c r="BG54"/>
  <c r="BH25"/>
  <c r="BF25"/>
  <c r="BG25"/>
  <c r="BH28"/>
  <c r="BF28"/>
  <c r="BG28"/>
  <c r="BH26"/>
  <c r="BF26"/>
  <c r="BG26"/>
  <c r="BY96"/>
  <c r="CJ96" s="1"/>
  <c r="BY98"/>
  <c r="CJ98" s="1"/>
  <c r="BY46"/>
  <c r="CJ46" s="1"/>
  <c r="W12"/>
  <c r="X12"/>
  <c r="V12"/>
  <c r="W16"/>
  <c r="X16"/>
  <c r="V16"/>
  <c r="W20"/>
  <c r="X20"/>
  <c r="V20"/>
  <c r="V25"/>
  <c r="X25"/>
  <c r="AD52"/>
  <c r="BY52" s="1"/>
  <c r="AD61"/>
  <c r="AM61" s="1"/>
  <c r="AV61" s="1"/>
  <c r="BY28"/>
  <c r="CJ28" s="1"/>
  <c r="AP28"/>
  <c r="BY24"/>
  <c r="CJ24" s="1"/>
  <c r="AP24"/>
  <c r="BH72"/>
  <c r="BF72"/>
  <c r="BG72"/>
  <c r="BH67"/>
  <c r="BF67"/>
  <c r="BG67"/>
  <c r="BH62"/>
  <c r="BF62"/>
  <c r="BG62"/>
  <c r="BH57"/>
  <c r="BF57"/>
  <c r="BG57"/>
  <c r="BH52"/>
  <c r="BG52"/>
  <c r="BF52"/>
  <c r="BH47"/>
  <c r="BF47"/>
  <c r="BG47"/>
  <c r="BH42"/>
  <c r="BF42"/>
  <c r="BG42"/>
  <c r="BH37"/>
  <c r="BF37"/>
  <c r="BG37"/>
  <c r="BH32"/>
  <c r="BF32"/>
  <c r="BG32"/>
  <c r="BH18"/>
  <c r="BF18"/>
  <c r="BG18"/>
  <c r="BH13"/>
  <c r="BF13"/>
  <c r="BG13"/>
  <c r="BH9"/>
  <c r="BF9"/>
  <c r="BG9"/>
  <c r="BH34"/>
  <c r="BF34"/>
  <c r="BG34"/>
  <c r="BH23"/>
  <c r="BF23"/>
  <c r="BG23"/>
  <c r="BH27"/>
  <c r="BF27"/>
  <c r="BG27"/>
  <c r="V29"/>
  <c r="W29"/>
  <c r="AY30"/>
  <c r="AX30"/>
  <c r="AW30"/>
  <c r="AP44"/>
  <c r="AO44"/>
  <c r="AN44"/>
  <c r="AP29"/>
  <c r="AO29"/>
  <c r="AN29"/>
  <c r="AY31"/>
  <c r="AX31"/>
  <c r="AW31"/>
  <c r="BH30"/>
  <c r="BF30"/>
  <c r="BG30"/>
  <c r="BQ59"/>
  <c r="BO59"/>
  <c r="BP59"/>
  <c r="BQ30"/>
  <c r="BN7"/>
  <c r="G42" i="19" s="1"/>
  <c r="O71" s="1"/>
  <c r="BO30" i="16"/>
  <c r="BP30"/>
  <c r="BQ44"/>
  <c r="BO44"/>
  <c r="BP44"/>
  <c r="BQ31"/>
  <c r="BO31"/>
  <c r="BP31"/>
  <c r="BY30"/>
  <c r="CJ30" s="1"/>
  <c r="N56"/>
  <c r="O56"/>
  <c r="V56"/>
  <c r="P56"/>
  <c r="N52"/>
  <c r="O52"/>
  <c r="V52"/>
  <c r="P52"/>
  <c r="N42"/>
  <c r="P42"/>
  <c r="V42"/>
  <c r="O42"/>
  <c r="Q42" s="1"/>
  <c r="R42" s="1"/>
  <c r="S42" s="1"/>
  <c r="O34"/>
  <c r="N24"/>
  <c r="O24"/>
  <c r="P24"/>
  <c r="Y89" i="20"/>
  <c r="W89"/>
  <c r="X89"/>
  <c r="Z89" s="1"/>
  <c r="AA89" s="1"/>
  <c r="AB89" s="1"/>
  <c r="Y93"/>
  <c r="W93"/>
  <c r="X93"/>
  <c r="Z93" s="1"/>
  <c r="AA93" s="1"/>
  <c r="AB93" s="1"/>
  <c r="Y97"/>
  <c r="W97"/>
  <c r="X97"/>
  <c r="Z97" s="1"/>
  <c r="AA97" s="1"/>
  <c r="AB97" s="1"/>
  <c r="E97" i="16"/>
  <c r="F97"/>
  <c r="G97"/>
  <c r="M97"/>
  <c r="D97"/>
  <c r="E89"/>
  <c r="F89"/>
  <c r="G89"/>
  <c r="M89"/>
  <c r="D89"/>
  <c r="E85"/>
  <c r="F85"/>
  <c r="G85"/>
  <c r="M85"/>
  <c r="D85"/>
  <c r="E77"/>
  <c r="F77"/>
  <c r="G77"/>
  <c r="M77"/>
  <c r="D77"/>
  <c r="F69"/>
  <c r="E69"/>
  <c r="G69"/>
  <c r="M69"/>
  <c r="D69"/>
  <c r="F61"/>
  <c r="E61"/>
  <c r="G61"/>
  <c r="M61"/>
  <c r="D61"/>
  <c r="G51"/>
  <c r="E51"/>
  <c r="F51"/>
  <c r="M51"/>
  <c r="D51"/>
  <c r="D99"/>
  <c r="E95"/>
  <c r="F95"/>
  <c r="G95"/>
  <c r="M95"/>
  <c r="D95"/>
  <c r="E91"/>
  <c r="E87"/>
  <c r="F87"/>
  <c r="G87"/>
  <c r="M87"/>
  <c r="D87"/>
  <c r="D83"/>
  <c r="E79"/>
  <c r="F79"/>
  <c r="G79"/>
  <c r="M79"/>
  <c r="D79"/>
  <c r="E75"/>
  <c r="F71"/>
  <c r="E71"/>
  <c r="G71"/>
  <c r="M71"/>
  <c r="D71"/>
  <c r="D67"/>
  <c r="F63"/>
  <c r="E63"/>
  <c r="G63"/>
  <c r="M63"/>
  <c r="BZ63"/>
  <c r="CK63" s="1"/>
  <c r="D63"/>
  <c r="G57"/>
  <c r="G53"/>
  <c r="E53"/>
  <c r="F53"/>
  <c r="M53"/>
  <c r="CD53"/>
  <c r="BZ53"/>
  <c r="CK53" s="1"/>
  <c r="D53"/>
  <c r="D49"/>
  <c r="G45"/>
  <c r="E45"/>
  <c r="F45"/>
  <c r="M45"/>
  <c r="BZ45"/>
  <c r="CK45" s="1"/>
  <c r="D45"/>
  <c r="F41"/>
  <c r="F37"/>
  <c r="E37"/>
  <c r="G37"/>
  <c r="M37"/>
  <c r="CD37"/>
  <c r="D37"/>
  <c r="D33"/>
  <c r="G25"/>
  <c r="E25"/>
  <c r="F25"/>
  <c r="M25"/>
  <c r="BZ25"/>
  <c r="CK25" s="1"/>
  <c r="D25"/>
  <c r="F59"/>
  <c r="H29" i="19"/>
  <c r="K68" s="1"/>
  <c r="F29" i="16"/>
  <c r="M29"/>
  <c r="E29"/>
  <c r="G29"/>
  <c r="BZ29"/>
  <c r="CK29" s="1"/>
  <c r="D29"/>
  <c r="G98"/>
  <c r="E94"/>
  <c r="G94"/>
  <c r="F94"/>
  <c r="CD94"/>
  <c r="D94"/>
  <c r="BZ90"/>
  <c r="CK90" s="1"/>
  <c r="E86"/>
  <c r="G86"/>
  <c r="F86"/>
  <c r="CD86"/>
  <c r="BZ86"/>
  <c r="CK86" s="1"/>
  <c r="D86"/>
  <c r="E78"/>
  <c r="G78"/>
  <c r="F78"/>
  <c r="CD78"/>
  <c r="D78"/>
  <c r="BZ78"/>
  <c r="CK78" s="1"/>
  <c r="F74"/>
  <c r="E70"/>
  <c r="G70"/>
  <c r="F70"/>
  <c r="D70"/>
  <c r="CD66"/>
  <c r="E62"/>
  <c r="G62"/>
  <c r="F62"/>
  <c r="CD62"/>
  <c r="D62"/>
  <c r="BZ62"/>
  <c r="CK62" s="1"/>
  <c r="D58"/>
  <c r="E54"/>
  <c r="F54"/>
  <c r="G54"/>
  <c r="D54"/>
  <c r="F50"/>
  <c r="E46"/>
  <c r="F46"/>
  <c r="G46"/>
  <c r="D46"/>
  <c r="BZ40"/>
  <c r="CK40" s="1"/>
  <c r="E36"/>
  <c r="G36"/>
  <c r="F36"/>
  <c r="CD36"/>
  <c r="BZ36"/>
  <c r="CK36" s="1"/>
  <c r="D36"/>
  <c r="E26"/>
  <c r="F26"/>
  <c r="G26"/>
  <c r="BZ26"/>
  <c r="CK26" s="1"/>
  <c r="D26"/>
  <c r="F22"/>
  <c r="F31"/>
  <c r="E31"/>
  <c r="G31"/>
  <c r="N19" i="19"/>
  <c r="K66" s="1"/>
  <c r="D31" i="16"/>
  <c r="AD59"/>
  <c r="O82" i="20"/>
  <c r="P82"/>
  <c r="N82"/>
  <c r="P87"/>
  <c r="N87"/>
  <c r="O87"/>
  <c r="P91"/>
  <c r="N91"/>
  <c r="O91"/>
  <c r="P95"/>
  <c r="N95"/>
  <c r="O95"/>
  <c r="P99"/>
  <c r="N99"/>
  <c r="O99"/>
  <c r="V81"/>
  <c r="Y81" s="1"/>
  <c r="AD81"/>
  <c r="X81"/>
  <c r="Z81" s="1"/>
  <c r="AA81" s="1"/>
  <c r="AB81" s="1"/>
  <c r="O40"/>
  <c r="P40"/>
  <c r="N40"/>
  <c r="O44"/>
  <c r="P44"/>
  <c r="N44"/>
  <c r="O48"/>
  <c r="P48"/>
  <c r="N48"/>
  <c r="O52"/>
  <c r="P52"/>
  <c r="N52"/>
  <c r="AM80"/>
  <c r="AE80"/>
  <c r="AH80" s="1"/>
  <c r="AD83"/>
  <c r="V83"/>
  <c r="Y83" s="1"/>
  <c r="W83"/>
  <c r="X83"/>
  <c r="Z83" s="1"/>
  <c r="AA83" s="1"/>
  <c r="AB83" s="1"/>
  <c r="AM84"/>
  <c r="AE84"/>
  <c r="AH84" s="1"/>
  <c r="AG84"/>
  <c r="AI84" s="1"/>
  <c r="AJ84" s="1"/>
  <c r="AK84" s="1"/>
  <c r="AM82"/>
  <c r="AE82"/>
  <c r="AH82" s="1"/>
  <c r="AG82"/>
  <c r="AI82" s="1"/>
  <c r="AJ82" s="1"/>
  <c r="AK82" s="1"/>
  <c r="AM87"/>
  <c r="AE87"/>
  <c r="AH87" s="1"/>
  <c r="AD88"/>
  <c r="V88"/>
  <c r="Y88" s="1"/>
  <c r="X88"/>
  <c r="Z88" s="1"/>
  <c r="AA88" s="1"/>
  <c r="AB88" s="1"/>
  <c r="W88"/>
  <c r="AM91"/>
  <c r="AE91"/>
  <c r="AH91" s="1"/>
  <c r="AF91"/>
  <c r="AD92"/>
  <c r="V92"/>
  <c r="Y92" s="1"/>
  <c r="W92"/>
  <c r="AM95"/>
  <c r="AE95"/>
  <c r="AH95" s="1"/>
  <c r="AD96"/>
  <c r="V96"/>
  <c r="Y96" s="1"/>
  <c r="X96"/>
  <c r="Z96" s="1"/>
  <c r="AA96" s="1"/>
  <c r="AB96" s="1"/>
  <c r="W96"/>
  <c r="AM99"/>
  <c r="AE99"/>
  <c r="AH99" s="1"/>
  <c r="AF99"/>
  <c r="V60"/>
  <c r="Y60" s="1"/>
  <c r="AD60"/>
  <c r="X60"/>
  <c r="Z60" s="1"/>
  <c r="AA60" s="1"/>
  <c r="AB60" s="1"/>
  <c r="V62"/>
  <c r="Y62" s="1"/>
  <c r="AD62"/>
  <c r="X62"/>
  <c r="Z62" s="1"/>
  <c r="AA62" s="1"/>
  <c r="AB62" s="1"/>
  <c r="V64"/>
  <c r="Y64" s="1"/>
  <c r="AD64"/>
  <c r="X64"/>
  <c r="Z64" s="1"/>
  <c r="AA64" s="1"/>
  <c r="AB64" s="1"/>
  <c r="V66"/>
  <c r="Y66" s="1"/>
  <c r="AD66"/>
  <c r="X66"/>
  <c r="Z66" s="1"/>
  <c r="AA66" s="1"/>
  <c r="AB66" s="1"/>
  <c r="W66"/>
  <c r="V68"/>
  <c r="Y68" s="1"/>
  <c r="AD68"/>
  <c r="X68"/>
  <c r="Z68" s="1"/>
  <c r="AA68" s="1"/>
  <c r="AB68" s="1"/>
  <c r="V70"/>
  <c r="Y70" s="1"/>
  <c r="AD70"/>
  <c r="X70"/>
  <c r="Z70" s="1"/>
  <c r="AA70" s="1"/>
  <c r="AB70" s="1"/>
  <c r="V72"/>
  <c r="Y72" s="1"/>
  <c r="AD72"/>
  <c r="X72"/>
  <c r="Z72" s="1"/>
  <c r="AA72" s="1"/>
  <c r="AB72" s="1"/>
  <c r="V74"/>
  <c r="Y74" s="1"/>
  <c r="AD74"/>
  <c r="X74"/>
  <c r="Z74" s="1"/>
  <c r="AA74" s="1"/>
  <c r="AB74" s="1"/>
  <c r="W74"/>
  <c r="V76"/>
  <c r="Y76" s="1"/>
  <c r="AD76"/>
  <c r="X76"/>
  <c r="Z76" s="1"/>
  <c r="AA76" s="1"/>
  <c r="AB76" s="1"/>
  <c r="V78"/>
  <c r="Y78" s="1"/>
  <c r="AD78"/>
  <c r="X78"/>
  <c r="Z78" s="1"/>
  <c r="AA78" s="1"/>
  <c r="AB78" s="1"/>
  <c r="AD39"/>
  <c r="V39"/>
  <c r="Y39" s="1"/>
  <c r="X39"/>
  <c r="Z39" s="1"/>
  <c r="AA39" s="1"/>
  <c r="AB39" s="1"/>
  <c r="W39"/>
  <c r="AM42"/>
  <c r="BY42" s="1"/>
  <c r="AD43"/>
  <c r="V43"/>
  <c r="Y43" s="1"/>
  <c r="X43"/>
  <c r="Z43" s="1"/>
  <c r="AA43" s="1"/>
  <c r="AB43" s="1"/>
  <c r="W43"/>
  <c r="AM46"/>
  <c r="BY46" s="1"/>
  <c r="AD47"/>
  <c r="V47"/>
  <c r="Y47" s="1"/>
  <c r="X47"/>
  <c r="Z47" s="1"/>
  <c r="AA47" s="1"/>
  <c r="AB47" s="1"/>
  <c r="W47"/>
  <c r="AM50"/>
  <c r="BY50" s="1"/>
  <c r="AD51"/>
  <c r="V51"/>
  <c r="Y51" s="1"/>
  <c r="X51"/>
  <c r="Z51" s="1"/>
  <c r="AA51" s="1"/>
  <c r="AB51" s="1"/>
  <c r="W51"/>
  <c r="AM54"/>
  <c r="BY54" s="1"/>
  <c r="AE54"/>
  <c r="AH54" s="1"/>
  <c r="AG54"/>
  <c r="AI54" s="1"/>
  <c r="AJ54" s="1"/>
  <c r="AK54" s="1"/>
  <c r="AD55"/>
  <c r="V55"/>
  <c r="Y55" s="1"/>
  <c r="X55"/>
  <c r="Z55" s="1"/>
  <c r="AA55" s="1"/>
  <c r="AB55" s="1"/>
  <c r="W55"/>
  <c r="AD57"/>
  <c r="V57"/>
  <c r="Y57" s="1"/>
  <c r="W57"/>
  <c r="AD58"/>
  <c r="V58"/>
  <c r="Y58" s="1"/>
  <c r="W58"/>
  <c r="O16"/>
  <c r="M7"/>
  <c r="P16"/>
  <c r="N16"/>
  <c r="O20"/>
  <c r="P20"/>
  <c r="N20"/>
  <c r="O86"/>
  <c r="P86"/>
  <c r="N86"/>
  <c r="O90"/>
  <c r="P90"/>
  <c r="N90"/>
  <c r="O94"/>
  <c r="P94"/>
  <c r="N94"/>
  <c r="O98"/>
  <c r="P98"/>
  <c r="N98"/>
  <c r="X59"/>
  <c r="Y59"/>
  <c r="W59"/>
  <c r="Y61"/>
  <c r="X61"/>
  <c r="W61"/>
  <c r="Y63"/>
  <c r="W63"/>
  <c r="X63"/>
  <c r="Y65"/>
  <c r="X65"/>
  <c r="W65"/>
  <c r="Y67"/>
  <c r="W67"/>
  <c r="X67"/>
  <c r="Y69"/>
  <c r="X69"/>
  <c r="W69"/>
  <c r="Y71"/>
  <c r="W71"/>
  <c r="X71"/>
  <c r="Y73"/>
  <c r="X73"/>
  <c r="W73"/>
  <c r="Y75"/>
  <c r="W75"/>
  <c r="X75"/>
  <c r="Y77"/>
  <c r="X77"/>
  <c r="W77"/>
  <c r="P41"/>
  <c r="N41"/>
  <c r="O41"/>
  <c r="P45"/>
  <c r="N45"/>
  <c r="O45"/>
  <c r="P49"/>
  <c r="N49"/>
  <c r="O49"/>
  <c r="P53"/>
  <c r="N53"/>
  <c r="O53"/>
  <c r="V25"/>
  <c r="Y25" s="1"/>
  <c r="AD25"/>
  <c r="BY25"/>
  <c r="V27"/>
  <c r="Y27" s="1"/>
  <c r="X27"/>
  <c r="Z27" s="1"/>
  <c r="AA27" s="1"/>
  <c r="AB27" s="1"/>
  <c r="AD27"/>
  <c r="W27"/>
  <c r="BY27"/>
  <c r="V29"/>
  <c r="Y29" s="1"/>
  <c r="AD29"/>
  <c r="BY29"/>
  <c r="V31"/>
  <c r="Y31" s="1"/>
  <c r="X31"/>
  <c r="Z31" s="1"/>
  <c r="AA31" s="1"/>
  <c r="AB31" s="1"/>
  <c r="AD31"/>
  <c r="W31"/>
  <c r="BY31"/>
  <c r="V33"/>
  <c r="Y33" s="1"/>
  <c r="AD33"/>
  <c r="BY33"/>
  <c r="V35"/>
  <c r="Y35" s="1"/>
  <c r="X35"/>
  <c r="Z35" s="1"/>
  <c r="AA35" s="1"/>
  <c r="AB35" s="1"/>
  <c r="AD35"/>
  <c r="W35"/>
  <c r="BY35"/>
  <c r="V37"/>
  <c r="Y37" s="1"/>
  <c r="AD37"/>
  <c r="BY37"/>
  <c r="V17"/>
  <c r="Y17" s="1"/>
  <c r="U7"/>
  <c r="BY17"/>
  <c r="X21"/>
  <c r="Z21" s="1"/>
  <c r="AA21" s="1"/>
  <c r="AB21" s="1"/>
  <c r="V21"/>
  <c r="Y21" s="1"/>
  <c r="W21"/>
  <c r="BY21"/>
  <c r="AE24"/>
  <c r="AH24" s="1"/>
  <c r="BY24"/>
  <c r="Y26"/>
  <c r="W26"/>
  <c r="AE28"/>
  <c r="AH28" s="1"/>
  <c r="AG28"/>
  <c r="AI28" s="1"/>
  <c r="AJ28" s="1"/>
  <c r="AK28" s="1"/>
  <c r="BY28"/>
  <c r="Y30"/>
  <c r="W30"/>
  <c r="AE32"/>
  <c r="AH32" s="1"/>
  <c r="BY32"/>
  <c r="Y34"/>
  <c r="W34"/>
  <c r="AE36"/>
  <c r="AH36" s="1"/>
  <c r="AG36"/>
  <c r="AI36" s="1"/>
  <c r="AJ36" s="1"/>
  <c r="AK36" s="1"/>
  <c r="BY36"/>
  <c r="Y38"/>
  <c r="W38"/>
  <c r="P19"/>
  <c r="N19"/>
  <c r="O19"/>
  <c r="P23"/>
  <c r="N23"/>
  <c r="O23"/>
  <c r="BP7"/>
  <c r="BO7"/>
  <c r="M31" i="16"/>
  <c r="V40" i="20"/>
  <c r="V44"/>
  <c r="V48"/>
  <c r="V52"/>
  <c r="V16"/>
  <c r="V20"/>
  <c r="M62" i="16"/>
  <c r="M70"/>
  <c r="M78"/>
  <c r="M86"/>
  <c r="M94"/>
  <c r="E93"/>
  <c r="F93"/>
  <c r="G93"/>
  <c r="M93"/>
  <c r="D93"/>
  <c r="E81"/>
  <c r="F81"/>
  <c r="G81"/>
  <c r="M81"/>
  <c r="CD81"/>
  <c r="BZ81"/>
  <c r="CK81" s="1"/>
  <c r="D81"/>
  <c r="F73"/>
  <c r="E73"/>
  <c r="G73"/>
  <c r="M73"/>
  <c r="D73"/>
  <c r="F65"/>
  <c r="E65"/>
  <c r="G65"/>
  <c r="M65"/>
  <c r="D65"/>
  <c r="G55"/>
  <c r="E55"/>
  <c r="F55"/>
  <c r="M55"/>
  <c r="CD55"/>
  <c r="BZ55"/>
  <c r="CK55" s="1"/>
  <c r="D55"/>
  <c r="G47"/>
  <c r="E47"/>
  <c r="F47"/>
  <c r="M47"/>
  <c r="CD47"/>
  <c r="BZ47"/>
  <c r="CK47" s="1"/>
  <c r="D47"/>
  <c r="F43"/>
  <c r="E43"/>
  <c r="G43"/>
  <c r="M43"/>
  <c r="CD43"/>
  <c r="BZ43"/>
  <c r="CK43" s="1"/>
  <c r="D43"/>
  <c r="F39"/>
  <c r="E39"/>
  <c r="G39"/>
  <c r="M39"/>
  <c r="CD39"/>
  <c r="BZ39"/>
  <c r="CK39" s="1"/>
  <c r="D39"/>
  <c r="F35"/>
  <c r="E35"/>
  <c r="G35"/>
  <c r="M35"/>
  <c r="CD35"/>
  <c r="BZ35"/>
  <c r="CK35" s="1"/>
  <c r="D35"/>
  <c r="G27"/>
  <c r="F27"/>
  <c r="G23"/>
  <c r="E23"/>
  <c r="F23"/>
  <c r="M23"/>
  <c r="BZ23"/>
  <c r="CK23" s="1"/>
  <c r="CD23"/>
  <c r="D23"/>
  <c r="E30"/>
  <c r="F30"/>
  <c r="M30"/>
  <c r="G30"/>
  <c r="D30"/>
  <c r="F21"/>
  <c r="G21"/>
  <c r="E21"/>
  <c r="H19" i="19"/>
  <c r="K65" s="1"/>
  <c r="D21" i="16"/>
  <c r="G96"/>
  <c r="BZ96"/>
  <c r="CK96" s="1"/>
  <c r="E92"/>
  <c r="G92"/>
  <c r="F92"/>
  <c r="CD92"/>
  <c r="D92"/>
  <c r="BZ92"/>
  <c r="CK92" s="1"/>
  <c r="E88"/>
  <c r="G88"/>
  <c r="F88"/>
  <c r="CD88"/>
  <c r="BZ88"/>
  <c r="CK88" s="1"/>
  <c r="D88"/>
  <c r="E84"/>
  <c r="G84"/>
  <c r="F84"/>
  <c r="CD84"/>
  <c r="BZ84"/>
  <c r="CK84" s="1"/>
  <c r="D84"/>
  <c r="E80"/>
  <c r="F80"/>
  <c r="BZ80"/>
  <c r="CK80" s="1"/>
  <c r="E76"/>
  <c r="G76"/>
  <c r="F76"/>
  <c r="D76"/>
  <c r="E72"/>
  <c r="G72"/>
  <c r="F72"/>
  <c r="CD72"/>
  <c r="D72"/>
  <c r="BZ72"/>
  <c r="CK72" s="1"/>
  <c r="E68"/>
  <c r="G68"/>
  <c r="F68"/>
  <c r="D68"/>
  <c r="G64"/>
  <c r="BZ64"/>
  <c r="CK64" s="1"/>
  <c r="D64"/>
  <c r="E60"/>
  <c r="G60"/>
  <c r="F60"/>
  <c r="D60"/>
  <c r="E56"/>
  <c r="F56"/>
  <c r="G56"/>
  <c r="D56"/>
  <c r="E52"/>
  <c r="F52"/>
  <c r="G52"/>
  <c r="D52"/>
  <c r="G48"/>
  <c r="E42"/>
  <c r="G42"/>
  <c r="F42"/>
  <c r="D42"/>
  <c r="E38"/>
  <c r="G38"/>
  <c r="F38"/>
  <c r="CD38"/>
  <c r="BZ38"/>
  <c r="CK38" s="1"/>
  <c r="D38"/>
  <c r="E34"/>
  <c r="G34"/>
  <c r="F34"/>
  <c r="D34"/>
  <c r="E28"/>
  <c r="BZ28"/>
  <c r="CK28" s="1"/>
  <c r="E24"/>
  <c r="F24"/>
  <c r="G24"/>
  <c r="CD24"/>
  <c r="D24"/>
  <c r="E44"/>
  <c r="M44"/>
  <c r="F44"/>
  <c r="G44"/>
  <c r="T19" i="19"/>
  <c r="K67" s="1"/>
  <c r="D44" i="16"/>
  <c r="V31"/>
  <c r="X31" s="1"/>
  <c r="U7"/>
  <c r="M22" i="19" s="1"/>
  <c r="O66" s="1"/>
  <c r="BY31" i="16"/>
  <c r="CJ31" s="1"/>
  <c r="AD79" i="20"/>
  <c r="V79"/>
  <c r="Y79" s="1"/>
  <c r="W79"/>
  <c r="X79"/>
  <c r="P89"/>
  <c r="N89"/>
  <c r="O89"/>
  <c r="P93"/>
  <c r="N93"/>
  <c r="O93"/>
  <c r="P97"/>
  <c r="N97"/>
  <c r="O97"/>
  <c r="P81"/>
  <c r="N81"/>
  <c r="O81"/>
  <c r="O42"/>
  <c r="P42"/>
  <c r="N42"/>
  <c r="O46"/>
  <c r="P46"/>
  <c r="N46"/>
  <c r="O50"/>
  <c r="P50"/>
  <c r="N50"/>
  <c r="X80"/>
  <c r="Y80"/>
  <c r="W80"/>
  <c r="P83"/>
  <c r="N83"/>
  <c r="O83"/>
  <c r="X84"/>
  <c r="Y84"/>
  <c r="W84"/>
  <c r="X82"/>
  <c r="Y82"/>
  <c r="W82"/>
  <c r="Y87"/>
  <c r="X87"/>
  <c r="W87"/>
  <c r="O88"/>
  <c r="P88"/>
  <c r="N88"/>
  <c r="Y91"/>
  <c r="X91"/>
  <c r="W91"/>
  <c r="O92"/>
  <c r="P92"/>
  <c r="N92"/>
  <c r="Y95"/>
  <c r="X95"/>
  <c r="W95"/>
  <c r="O96"/>
  <c r="P96"/>
  <c r="N96"/>
  <c r="Y99"/>
  <c r="X99"/>
  <c r="W99"/>
  <c r="O60"/>
  <c r="P60"/>
  <c r="N60"/>
  <c r="O62"/>
  <c r="P62"/>
  <c r="N62"/>
  <c r="O64"/>
  <c r="P64"/>
  <c r="N64"/>
  <c r="O66"/>
  <c r="P66"/>
  <c r="N66"/>
  <c r="O68"/>
  <c r="P68"/>
  <c r="N68"/>
  <c r="O70"/>
  <c r="P70"/>
  <c r="N70"/>
  <c r="O72"/>
  <c r="P72"/>
  <c r="N72"/>
  <c r="O74"/>
  <c r="P74"/>
  <c r="N74"/>
  <c r="O76"/>
  <c r="P76"/>
  <c r="N76"/>
  <c r="O78"/>
  <c r="P78"/>
  <c r="N78"/>
  <c r="P39"/>
  <c r="N39"/>
  <c r="O39"/>
  <c r="P43"/>
  <c r="N43"/>
  <c r="O43"/>
  <c r="P47"/>
  <c r="N47"/>
  <c r="O47"/>
  <c r="P51"/>
  <c r="N51"/>
  <c r="O51"/>
  <c r="Y54"/>
  <c r="X54"/>
  <c r="W54"/>
  <c r="P55"/>
  <c r="N55"/>
  <c r="O55"/>
  <c r="P57"/>
  <c r="N57"/>
  <c r="O57"/>
  <c r="O58"/>
  <c r="P58"/>
  <c r="N58"/>
  <c r="O18"/>
  <c r="P18"/>
  <c r="N18"/>
  <c r="O22"/>
  <c r="P22"/>
  <c r="N22"/>
  <c r="AD86"/>
  <c r="V86"/>
  <c r="Y86" s="1"/>
  <c r="W86"/>
  <c r="AM89"/>
  <c r="AE89"/>
  <c r="AH89" s="1"/>
  <c r="AF89"/>
  <c r="AD90"/>
  <c r="V90"/>
  <c r="Y90" s="1"/>
  <c r="AM93"/>
  <c r="AE93"/>
  <c r="AH93" s="1"/>
  <c r="AG93"/>
  <c r="AI93" s="1"/>
  <c r="AJ93" s="1"/>
  <c r="AK93" s="1"/>
  <c r="AF93"/>
  <c r="AD94"/>
  <c r="V94"/>
  <c r="Y94" s="1"/>
  <c r="W94"/>
  <c r="AM97"/>
  <c r="AE97"/>
  <c r="AH97" s="1"/>
  <c r="AF97"/>
  <c r="AD98"/>
  <c r="V98"/>
  <c r="Y98" s="1"/>
  <c r="AE59"/>
  <c r="AH59" s="1"/>
  <c r="AM59"/>
  <c r="AG59"/>
  <c r="AI59" s="1"/>
  <c r="AJ59" s="1"/>
  <c r="AK59" s="1"/>
  <c r="AE61"/>
  <c r="AH61" s="1"/>
  <c r="AM61"/>
  <c r="AG61"/>
  <c r="AI61" s="1"/>
  <c r="AJ61" s="1"/>
  <c r="AK61" s="1"/>
  <c r="AF61"/>
  <c r="AE63"/>
  <c r="AH63" s="1"/>
  <c r="AM63"/>
  <c r="AG63"/>
  <c r="AI63" s="1"/>
  <c r="AJ63" s="1"/>
  <c r="AK63" s="1"/>
  <c r="AE65"/>
  <c r="AH65" s="1"/>
  <c r="AM65"/>
  <c r="AG65"/>
  <c r="AI65" s="1"/>
  <c r="AJ65" s="1"/>
  <c r="AK65" s="1"/>
  <c r="AE67"/>
  <c r="AH67" s="1"/>
  <c r="AM67"/>
  <c r="AG67"/>
  <c r="AI67" s="1"/>
  <c r="AJ67" s="1"/>
  <c r="AK67" s="1"/>
  <c r="AE69"/>
  <c r="AH69" s="1"/>
  <c r="AM69"/>
  <c r="AG69"/>
  <c r="AI69" s="1"/>
  <c r="AJ69" s="1"/>
  <c r="AK69" s="1"/>
  <c r="AF69"/>
  <c r="AE71"/>
  <c r="AH71" s="1"/>
  <c r="AM71"/>
  <c r="AG71"/>
  <c r="AI71" s="1"/>
  <c r="AJ71" s="1"/>
  <c r="AK71" s="1"/>
  <c r="AE73"/>
  <c r="AH73" s="1"/>
  <c r="AM73"/>
  <c r="AG73"/>
  <c r="AI73" s="1"/>
  <c r="AJ73" s="1"/>
  <c r="AK73" s="1"/>
  <c r="AE75"/>
  <c r="AH75" s="1"/>
  <c r="AM75"/>
  <c r="AG75"/>
  <c r="AI75" s="1"/>
  <c r="AJ75" s="1"/>
  <c r="AK75" s="1"/>
  <c r="AE77"/>
  <c r="AH77" s="1"/>
  <c r="AM77"/>
  <c r="AG77"/>
  <c r="AI77" s="1"/>
  <c r="AJ77" s="1"/>
  <c r="AK77" s="1"/>
  <c r="AF77"/>
  <c r="AM40"/>
  <c r="AE40"/>
  <c r="AH40" s="1"/>
  <c r="AG40"/>
  <c r="AI40" s="1"/>
  <c r="AJ40" s="1"/>
  <c r="AK40" s="1"/>
  <c r="BY40"/>
  <c r="AD41"/>
  <c r="V41"/>
  <c r="Y41" s="1"/>
  <c r="W41"/>
  <c r="AM44"/>
  <c r="AE44"/>
  <c r="AH44" s="1"/>
  <c r="AG44"/>
  <c r="AI44" s="1"/>
  <c r="AJ44" s="1"/>
  <c r="AK44" s="1"/>
  <c r="BY44"/>
  <c r="AD45"/>
  <c r="V45"/>
  <c r="Y45" s="1"/>
  <c r="W45"/>
  <c r="AM48"/>
  <c r="AE48"/>
  <c r="AH48" s="1"/>
  <c r="AG48"/>
  <c r="AI48" s="1"/>
  <c r="AJ48" s="1"/>
  <c r="AK48" s="1"/>
  <c r="BY48"/>
  <c r="AD49"/>
  <c r="V49"/>
  <c r="Y49" s="1"/>
  <c r="W49"/>
  <c r="AM52"/>
  <c r="AE52"/>
  <c r="AH52" s="1"/>
  <c r="AG52"/>
  <c r="AI52" s="1"/>
  <c r="AJ52" s="1"/>
  <c r="AK52" s="1"/>
  <c r="BY52"/>
  <c r="AD53"/>
  <c r="V53"/>
  <c r="Y53" s="1"/>
  <c r="W53"/>
  <c r="P25"/>
  <c r="N25"/>
  <c r="O25"/>
  <c r="P27"/>
  <c r="N27"/>
  <c r="O27"/>
  <c r="P29"/>
  <c r="N29"/>
  <c r="O29"/>
  <c r="P31"/>
  <c r="N31"/>
  <c r="O31"/>
  <c r="P33"/>
  <c r="N33"/>
  <c r="O33"/>
  <c r="P35"/>
  <c r="N35"/>
  <c r="O35"/>
  <c r="P37"/>
  <c r="N37"/>
  <c r="O37"/>
  <c r="P17"/>
  <c r="N17"/>
  <c r="O17"/>
  <c r="P21"/>
  <c r="N21"/>
  <c r="CC21" s="1"/>
  <c r="CN21" s="1"/>
  <c r="O21"/>
  <c r="Y24"/>
  <c r="Z24" s="1"/>
  <c r="AA24" s="1"/>
  <c r="AB24" s="1"/>
  <c r="W24"/>
  <c r="Z26"/>
  <c r="AA26" s="1"/>
  <c r="AB26" s="1"/>
  <c r="AE26"/>
  <c r="AH26" s="1"/>
  <c r="AG26"/>
  <c r="AI26" s="1"/>
  <c r="AJ26" s="1"/>
  <c r="AK26" s="1"/>
  <c r="BY26"/>
  <c r="Y28"/>
  <c r="Z28" s="1"/>
  <c r="AA28" s="1"/>
  <c r="AB28" s="1"/>
  <c r="W28"/>
  <c r="Z30"/>
  <c r="AA30" s="1"/>
  <c r="AB30" s="1"/>
  <c r="AE30"/>
  <c r="AH30" s="1"/>
  <c r="AG30"/>
  <c r="AI30" s="1"/>
  <c r="AJ30" s="1"/>
  <c r="AK30" s="1"/>
  <c r="BY30"/>
  <c r="Y32"/>
  <c r="Z32" s="1"/>
  <c r="AA32" s="1"/>
  <c r="AB32" s="1"/>
  <c r="W32"/>
  <c r="Z34"/>
  <c r="AA34" s="1"/>
  <c r="AB34" s="1"/>
  <c r="AE34"/>
  <c r="AH34" s="1"/>
  <c r="AG34"/>
  <c r="AI34" s="1"/>
  <c r="AJ34" s="1"/>
  <c r="AK34" s="1"/>
  <c r="BY34"/>
  <c r="Y36"/>
  <c r="Z36" s="1"/>
  <c r="AA36" s="1"/>
  <c r="AB36" s="1"/>
  <c r="W36"/>
  <c r="Z38"/>
  <c r="AA38" s="1"/>
  <c r="AB38" s="1"/>
  <c r="AE38"/>
  <c r="AH38" s="1"/>
  <c r="AG38"/>
  <c r="AI38" s="1"/>
  <c r="AJ38" s="1"/>
  <c r="AK38" s="1"/>
  <c r="BY38"/>
  <c r="V19"/>
  <c r="Y19" s="1"/>
  <c r="BY19"/>
  <c r="V23"/>
  <c r="Y23" s="1"/>
  <c r="BY23"/>
  <c r="V42"/>
  <c r="AE42" s="1"/>
  <c r="V46"/>
  <c r="AE46" s="1"/>
  <c r="V50"/>
  <c r="AE50" s="1"/>
  <c r="V18"/>
  <c r="V22"/>
  <c r="M36" i="16"/>
  <c r="M60"/>
  <c r="M64"/>
  <c r="M68"/>
  <c r="M72"/>
  <c r="M76"/>
  <c r="M80"/>
  <c r="M84"/>
  <c r="M88"/>
  <c r="M92"/>
  <c r="M96"/>
  <c r="M22"/>
  <c r="M26"/>
  <c r="M46"/>
  <c r="M54"/>
  <c r="S29" i="19" l="1"/>
  <c r="J70" s="1"/>
  <c r="T70" s="1"/>
  <c r="U70" s="1"/>
  <c r="N29"/>
  <c r="K69" s="1"/>
  <c r="G39"/>
  <c r="J71" s="1"/>
  <c r="T71" s="1"/>
  <c r="U71" s="1"/>
  <c r="CD26" i="16"/>
  <c r="BZ37"/>
  <c r="CK37" s="1"/>
  <c r="BZ87"/>
  <c r="CK87" s="1"/>
  <c r="T66" i="19"/>
  <c r="U66" s="1"/>
  <c r="CD34" i="16"/>
  <c r="BZ27"/>
  <c r="CK27" s="1"/>
  <c r="BZ73"/>
  <c r="CK73" s="1"/>
  <c r="CD54"/>
  <c r="BZ70"/>
  <c r="CK70" s="1"/>
  <c r="CD70"/>
  <c r="CD25"/>
  <c r="CD45"/>
  <c r="CD63"/>
  <c r="CD87"/>
  <c r="P34"/>
  <c r="Q34" s="1"/>
  <c r="R34" s="1"/>
  <c r="S34" s="1"/>
  <c r="CC24"/>
  <c r="CN24" s="1"/>
  <c r="BZ22"/>
  <c r="CK22" s="1"/>
  <c r="CD32"/>
  <c r="G40"/>
  <c r="CD46"/>
  <c r="BZ50"/>
  <c r="CK50" s="1"/>
  <c r="F58"/>
  <c r="BZ74"/>
  <c r="CK74" s="1"/>
  <c r="CD82"/>
  <c r="G90"/>
  <c r="D98"/>
  <c r="G33"/>
  <c r="CD41"/>
  <c r="F49"/>
  <c r="CD57"/>
  <c r="G67"/>
  <c r="CD75"/>
  <c r="G83"/>
  <c r="CD91"/>
  <c r="G99"/>
  <c r="O28"/>
  <c r="CB28" s="1"/>
  <c r="V34"/>
  <c r="BY79"/>
  <c r="M58"/>
  <c r="O58" s="1"/>
  <c r="M50"/>
  <c r="O50" s="1"/>
  <c r="M40"/>
  <c r="P40" s="1"/>
  <c r="M32"/>
  <c r="N32" s="1"/>
  <c r="BZ44"/>
  <c r="CK44" s="1"/>
  <c r="G28"/>
  <c r="E48"/>
  <c r="CD64"/>
  <c r="F64"/>
  <c r="E64"/>
  <c r="BZ68"/>
  <c r="CK68" s="1"/>
  <c r="D80"/>
  <c r="CD80"/>
  <c r="D96"/>
  <c r="F96"/>
  <c r="CD30"/>
  <c r="D27"/>
  <c r="M27"/>
  <c r="N27" s="1"/>
  <c r="CC27" s="1"/>
  <c r="CN27" s="1"/>
  <c r="M98"/>
  <c r="M90"/>
  <c r="P90" s="1"/>
  <c r="M82"/>
  <c r="M74"/>
  <c r="P74" s="1"/>
  <c r="M66"/>
  <c r="M59"/>
  <c r="N59" s="1"/>
  <c r="CD22"/>
  <c r="D32"/>
  <c r="G32"/>
  <c r="CD40"/>
  <c r="CD50"/>
  <c r="CD58"/>
  <c r="D66"/>
  <c r="G66"/>
  <c r="CD74"/>
  <c r="D82"/>
  <c r="G82"/>
  <c r="CD90"/>
  <c r="CD98"/>
  <c r="T38" i="19"/>
  <c r="G59" i="16"/>
  <c r="CD33"/>
  <c r="F33"/>
  <c r="D41"/>
  <c r="G41"/>
  <c r="CD49"/>
  <c r="G49"/>
  <c r="D57"/>
  <c r="F57"/>
  <c r="CD67"/>
  <c r="F67"/>
  <c r="D75"/>
  <c r="F75"/>
  <c r="CD83"/>
  <c r="E83"/>
  <c r="D91"/>
  <c r="G91"/>
  <c r="BZ99"/>
  <c r="CK99" s="1"/>
  <c r="E99"/>
  <c r="BZ51"/>
  <c r="CK51" s="1"/>
  <c r="BY21"/>
  <c r="N38"/>
  <c r="V38"/>
  <c r="P38"/>
  <c r="O38"/>
  <c r="AF38" i="20"/>
  <c r="CB38"/>
  <c r="AF34"/>
  <c r="CB34"/>
  <c r="AF30"/>
  <c r="CB30"/>
  <c r="AF26"/>
  <c r="CB26"/>
  <c r="AF52"/>
  <c r="AF48"/>
  <c r="AF44"/>
  <c r="AF40"/>
  <c r="AF73"/>
  <c r="AF65"/>
  <c r="W98"/>
  <c r="AG97"/>
  <c r="AI97" s="1"/>
  <c r="AJ97" s="1"/>
  <c r="AK97" s="1"/>
  <c r="W90"/>
  <c r="AG89"/>
  <c r="AI89" s="1"/>
  <c r="AJ89" s="1"/>
  <c r="AK89" s="1"/>
  <c r="Z99"/>
  <c r="AA99" s="1"/>
  <c r="AB99" s="1"/>
  <c r="Z95"/>
  <c r="AA95" s="1"/>
  <c r="AB95" s="1"/>
  <c r="Z91"/>
  <c r="AA91" s="1"/>
  <c r="AB91" s="1"/>
  <c r="Z87"/>
  <c r="AA87" s="1"/>
  <c r="AB87" s="1"/>
  <c r="Z82"/>
  <c r="AA82" s="1"/>
  <c r="AB82" s="1"/>
  <c r="AG32"/>
  <c r="AI32" s="1"/>
  <c r="AJ32" s="1"/>
  <c r="AK32" s="1"/>
  <c r="AG24"/>
  <c r="X58"/>
  <c r="Z58" s="1"/>
  <c r="AA58" s="1"/>
  <c r="AB58" s="1"/>
  <c r="W78"/>
  <c r="W70"/>
  <c r="W62"/>
  <c r="AF95"/>
  <c r="X92"/>
  <c r="Z92" s="1"/>
  <c r="AA92" s="1"/>
  <c r="AB92" s="1"/>
  <c r="AF87"/>
  <c r="AF82"/>
  <c r="AG80"/>
  <c r="AI80" s="1"/>
  <c r="AJ80" s="1"/>
  <c r="AK80" s="1"/>
  <c r="Q79"/>
  <c r="R79" s="1"/>
  <c r="S79" s="1"/>
  <c r="CP16"/>
  <c r="J7"/>
  <c r="AE56"/>
  <c r="Y56"/>
  <c r="Z56" s="1"/>
  <c r="AA56" s="1"/>
  <c r="AB56" s="1"/>
  <c r="Q85"/>
  <c r="R85" s="1"/>
  <c r="S85" s="1"/>
  <c r="BZ20"/>
  <c r="CJ20"/>
  <c r="AM56"/>
  <c r="AG56"/>
  <c r="AF56"/>
  <c r="AM85"/>
  <c r="AE85"/>
  <c r="CJ69" i="16"/>
  <c r="CD69"/>
  <c r="BZ69"/>
  <c r="CK69" s="1"/>
  <c r="CJ65"/>
  <c r="BZ65"/>
  <c r="CK65" s="1"/>
  <c r="CD65"/>
  <c r="CJ71"/>
  <c r="CD71"/>
  <c r="BZ71"/>
  <c r="CK71" s="1"/>
  <c r="BY77"/>
  <c r="BY85"/>
  <c r="AM56"/>
  <c r="BY56" s="1"/>
  <c r="CC28"/>
  <c r="CN28" s="1"/>
  <c r="M48"/>
  <c r="CD44"/>
  <c r="BZ24"/>
  <c r="CK24" s="1"/>
  <c r="D28"/>
  <c r="CD28"/>
  <c r="BZ34"/>
  <c r="CK34" s="1"/>
  <c r="BZ42"/>
  <c r="CK42" s="1"/>
  <c r="CD42"/>
  <c r="D48"/>
  <c r="BZ60"/>
  <c r="CK60" s="1"/>
  <c r="CD60"/>
  <c r="CD68"/>
  <c r="BZ76"/>
  <c r="CK76" s="1"/>
  <c r="CD76"/>
  <c r="CD96"/>
  <c r="CD21"/>
  <c r="BZ30"/>
  <c r="CK30" s="1"/>
  <c r="CD27"/>
  <c r="CD73"/>
  <c r="D22"/>
  <c r="G22"/>
  <c r="H22" s="1"/>
  <c r="I22" s="1"/>
  <c r="J22" s="1"/>
  <c r="CP22" s="1"/>
  <c r="BZ32"/>
  <c r="CK32" s="1"/>
  <c r="F32"/>
  <c r="H32" s="1"/>
  <c r="I32" s="1"/>
  <c r="J32" s="1"/>
  <c r="CP32" s="1"/>
  <c r="D40"/>
  <c r="F40"/>
  <c r="H40" s="1"/>
  <c r="I40" s="1"/>
  <c r="J40" s="1"/>
  <c r="CP40" s="1"/>
  <c r="BZ46"/>
  <c r="CK46" s="1"/>
  <c r="D50"/>
  <c r="G50"/>
  <c r="BZ54"/>
  <c r="CK54" s="1"/>
  <c r="BZ58"/>
  <c r="CK58" s="1"/>
  <c r="G58"/>
  <c r="H58" s="1"/>
  <c r="I58" s="1"/>
  <c r="J58" s="1"/>
  <c r="CP58" s="1"/>
  <c r="BZ66"/>
  <c r="CK66" s="1"/>
  <c r="F66"/>
  <c r="H66" s="1"/>
  <c r="I66" s="1"/>
  <c r="J66" s="1"/>
  <c r="CP66" s="1"/>
  <c r="D74"/>
  <c r="G74"/>
  <c r="E74"/>
  <c r="BZ82"/>
  <c r="CK82" s="1"/>
  <c r="F82"/>
  <c r="H82" s="1"/>
  <c r="I82" s="1"/>
  <c r="J82" s="1"/>
  <c r="CP82" s="1"/>
  <c r="D90"/>
  <c r="F90"/>
  <c r="H90" s="1"/>
  <c r="I90" s="1"/>
  <c r="J90" s="1"/>
  <c r="CP90" s="1"/>
  <c r="BZ94"/>
  <c r="CK94" s="1"/>
  <c r="BZ98"/>
  <c r="CK98" s="1"/>
  <c r="F98"/>
  <c r="H98" s="1"/>
  <c r="I98" s="1"/>
  <c r="J98" s="1"/>
  <c r="CP98" s="1"/>
  <c r="CD29"/>
  <c r="D59"/>
  <c r="BZ33"/>
  <c r="CK33" s="1"/>
  <c r="M33"/>
  <c r="N33" s="1"/>
  <c r="BZ41"/>
  <c r="CK41" s="1"/>
  <c r="M41"/>
  <c r="O41" s="1"/>
  <c r="BZ49"/>
  <c r="CK49" s="1"/>
  <c r="M49"/>
  <c r="N49" s="1"/>
  <c r="BZ57"/>
  <c r="CK57" s="1"/>
  <c r="M57"/>
  <c r="P57" s="1"/>
  <c r="BZ67"/>
  <c r="CK67" s="1"/>
  <c r="M67"/>
  <c r="N67" s="1"/>
  <c r="BZ75"/>
  <c r="CK75" s="1"/>
  <c r="M75"/>
  <c r="O75" s="1"/>
  <c r="BZ83"/>
  <c r="CK83" s="1"/>
  <c r="M83"/>
  <c r="O83" s="1"/>
  <c r="BZ91"/>
  <c r="CK91" s="1"/>
  <c r="M91"/>
  <c r="N91" s="1"/>
  <c r="CD99"/>
  <c r="M99"/>
  <c r="O99" s="1"/>
  <c r="F99"/>
  <c r="CD51"/>
  <c r="P28"/>
  <c r="L7"/>
  <c r="G22" i="19" s="1"/>
  <c r="O65" s="1"/>
  <c r="T65" s="1"/>
  <c r="U65" s="1"/>
  <c r="BY93" i="16"/>
  <c r="BY89"/>
  <c r="BY95"/>
  <c r="BY97"/>
  <c r="H39" i="19"/>
  <c r="K71" s="1"/>
  <c r="I19"/>
  <c r="N21" i="16"/>
  <c r="CC21" s="1"/>
  <c r="CN21" s="1"/>
  <c r="P21"/>
  <c r="O21"/>
  <c r="CB21" s="1"/>
  <c r="CJ52"/>
  <c r="CD52"/>
  <c r="BZ52"/>
  <c r="CK52" s="1"/>
  <c r="CJ48"/>
  <c r="BZ48"/>
  <c r="CK48" s="1"/>
  <c r="CD48"/>
  <c r="BY61"/>
  <c r="W31"/>
  <c r="AH50" i="20"/>
  <c r="AF50"/>
  <c r="AG50"/>
  <c r="AI50" s="1"/>
  <c r="AJ50" s="1"/>
  <c r="AK50" s="1"/>
  <c r="AH46"/>
  <c r="AF46"/>
  <c r="AG46"/>
  <c r="AI46" s="1"/>
  <c r="AJ46" s="1"/>
  <c r="AK46" s="1"/>
  <c r="AH42"/>
  <c r="AF42"/>
  <c r="AG42"/>
  <c r="AI42" s="1"/>
  <c r="AJ42" s="1"/>
  <c r="AK42" s="1"/>
  <c r="N58" i="16"/>
  <c r="V58"/>
  <c r="N88"/>
  <c r="P88"/>
  <c r="V88"/>
  <c r="O88"/>
  <c r="Q88" s="1"/>
  <c r="R88" s="1"/>
  <c r="S88" s="1"/>
  <c r="N40"/>
  <c r="V40"/>
  <c r="BZ23" i="20"/>
  <c r="CJ23"/>
  <c r="CM38"/>
  <c r="BZ34"/>
  <c r="CJ34"/>
  <c r="CM30"/>
  <c r="BZ26"/>
  <c r="CJ26"/>
  <c r="Q21"/>
  <c r="R21" s="1"/>
  <c r="S21" s="1"/>
  <c r="CB21"/>
  <c r="Q33"/>
  <c r="R33" s="1"/>
  <c r="S33" s="1"/>
  <c r="Q25"/>
  <c r="R25" s="1"/>
  <c r="S25" s="1"/>
  <c r="BZ52"/>
  <c r="CJ52"/>
  <c r="BZ48"/>
  <c r="CJ48"/>
  <c r="AN48"/>
  <c r="AQ48" s="1"/>
  <c r="BZ44"/>
  <c r="CJ44"/>
  <c r="AN44"/>
  <c r="AQ44" s="1"/>
  <c r="AO44"/>
  <c r="BZ40"/>
  <c r="CJ40"/>
  <c r="AN40"/>
  <c r="AQ40" s="1"/>
  <c r="AO40"/>
  <c r="AV77"/>
  <c r="AN77"/>
  <c r="AQ77" s="1"/>
  <c r="AV73"/>
  <c r="AN73"/>
  <c r="AQ73" s="1"/>
  <c r="AP73"/>
  <c r="AR73" s="1"/>
  <c r="AS73" s="1"/>
  <c r="AT73" s="1"/>
  <c r="AV69"/>
  <c r="AN69"/>
  <c r="AQ69" s="1"/>
  <c r="AV65"/>
  <c r="AN65"/>
  <c r="AQ65" s="1"/>
  <c r="AP65"/>
  <c r="AR65" s="1"/>
  <c r="AS65" s="1"/>
  <c r="AT65" s="1"/>
  <c r="AV61"/>
  <c r="AN61"/>
  <c r="AQ61" s="1"/>
  <c r="AV97"/>
  <c r="AN97"/>
  <c r="AQ97" s="1"/>
  <c r="AP97"/>
  <c r="AR97" s="1"/>
  <c r="AS97" s="1"/>
  <c r="AT97" s="1"/>
  <c r="AV93"/>
  <c r="AN93"/>
  <c r="AQ93" s="1"/>
  <c r="AV89"/>
  <c r="AN89"/>
  <c r="AQ89" s="1"/>
  <c r="AP89"/>
  <c r="AR89" s="1"/>
  <c r="AS89" s="1"/>
  <c r="AT89" s="1"/>
  <c r="Q18"/>
  <c r="R18" s="1"/>
  <c r="S18" s="1"/>
  <c r="Q57"/>
  <c r="R57" s="1"/>
  <c r="S57" s="1"/>
  <c r="Q47"/>
  <c r="R47" s="1"/>
  <c r="S47" s="1"/>
  <c r="Q39"/>
  <c r="R39" s="1"/>
  <c r="S39" s="1"/>
  <c r="Q76"/>
  <c r="R76" s="1"/>
  <c r="S76" s="1"/>
  <c r="Q72"/>
  <c r="R72" s="1"/>
  <c r="S72" s="1"/>
  <c r="Q68"/>
  <c r="R68" s="1"/>
  <c r="S68" s="1"/>
  <c r="Q64"/>
  <c r="R64" s="1"/>
  <c r="S64" s="1"/>
  <c r="Q60"/>
  <c r="R60" s="1"/>
  <c r="S60" s="1"/>
  <c r="Q96"/>
  <c r="R96" s="1"/>
  <c r="S96" s="1"/>
  <c r="Q92"/>
  <c r="R92" s="1"/>
  <c r="S92" s="1"/>
  <c r="Q88"/>
  <c r="R88" s="1"/>
  <c r="S88" s="1"/>
  <c r="Q83"/>
  <c r="R83" s="1"/>
  <c r="S83" s="1"/>
  <c r="Q50"/>
  <c r="R50" s="1"/>
  <c r="S50" s="1"/>
  <c r="Q42"/>
  <c r="R42" s="1"/>
  <c r="S42" s="1"/>
  <c r="Q97"/>
  <c r="R97" s="1"/>
  <c r="S97" s="1"/>
  <c r="Q89"/>
  <c r="R89" s="1"/>
  <c r="S89" s="1"/>
  <c r="AE79"/>
  <c r="AH79" s="1"/>
  <c r="AM79"/>
  <c r="AG79"/>
  <c r="AI79" s="1"/>
  <c r="AJ79" s="1"/>
  <c r="AK79" s="1"/>
  <c r="N44" i="16"/>
  <c r="P44"/>
  <c r="V44"/>
  <c r="O44"/>
  <c r="Q44" s="1"/>
  <c r="R44" s="1"/>
  <c r="S44" s="1"/>
  <c r="H24"/>
  <c r="I24" s="1"/>
  <c r="J24" s="1"/>
  <c r="CP24" s="1"/>
  <c r="CB24"/>
  <c r="H28"/>
  <c r="I28" s="1"/>
  <c r="J28" s="1"/>
  <c r="CP28" s="1"/>
  <c r="H48"/>
  <c r="I48" s="1"/>
  <c r="J48" s="1"/>
  <c r="CP48" s="1"/>
  <c r="H52"/>
  <c r="I52" s="1"/>
  <c r="J52" s="1"/>
  <c r="CP52" s="1"/>
  <c r="H56"/>
  <c r="I56" s="1"/>
  <c r="J56" s="1"/>
  <c r="CP56" s="1"/>
  <c r="K19" i="19"/>
  <c r="N65" s="1"/>
  <c r="H21" i="16"/>
  <c r="I21" s="1"/>
  <c r="J21" s="1"/>
  <c r="H30"/>
  <c r="I30" s="1"/>
  <c r="J30" s="1"/>
  <c r="CP30" s="1"/>
  <c r="H23"/>
  <c r="I23" s="1"/>
  <c r="J23" s="1"/>
  <c r="CP23" s="1"/>
  <c r="P27"/>
  <c r="H35"/>
  <c r="I35" s="1"/>
  <c r="J35" s="1"/>
  <c r="CP35" s="1"/>
  <c r="O39"/>
  <c r="N39"/>
  <c r="P39"/>
  <c r="V39"/>
  <c r="H43"/>
  <c r="I43" s="1"/>
  <c r="J43" s="1"/>
  <c r="CP43" s="1"/>
  <c r="P47"/>
  <c r="N47"/>
  <c r="O47"/>
  <c r="Q47" s="1"/>
  <c r="R47" s="1"/>
  <c r="S47" s="1"/>
  <c r="V47"/>
  <c r="H55"/>
  <c r="I55" s="1"/>
  <c r="J55" s="1"/>
  <c r="CP55" s="1"/>
  <c r="O65"/>
  <c r="N65"/>
  <c r="P65"/>
  <c r="V65"/>
  <c r="H73"/>
  <c r="I73" s="1"/>
  <c r="J73" s="1"/>
  <c r="CP73" s="1"/>
  <c r="O81"/>
  <c r="N81"/>
  <c r="P81"/>
  <c r="V81"/>
  <c r="H81"/>
  <c r="I81" s="1"/>
  <c r="J81" s="1"/>
  <c r="CP81" s="1"/>
  <c r="N94"/>
  <c r="P94"/>
  <c r="V94"/>
  <c r="O94"/>
  <c r="Q94" s="1"/>
  <c r="R94" s="1"/>
  <c r="S94" s="1"/>
  <c r="N86"/>
  <c r="P86"/>
  <c r="V86"/>
  <c r="O86"/>
  <c r="Q86" s="1"/>
  <c r="R86" s="1"/>
  <c r="S86" s="1"/>
  <c r="N78"/>
  <c r="P78"/>
  <c r="V78"/>
  <c r="O78"/>
  <c r="Q78" s="1"/>
  <c r="R78" s="1"/>
  <c r="S78" s="1"/>
  <c r="N70"/>
  <c r="P70"/>
  <c r="V70"/>
  <c r="O70"/>
  <c r="Q70" s="1"/>
  <c r="R70" s="1"/>
  <c r="S70" s="1"/>
  <c r="N62"/>
  <c r="P62"/>
  <c r="V62"/>
  <c r="O62"/>
  <c r="Q62" s="1"/>
  <c r="R62" s="1"/>
  <c r="S62" s="1"/>
  <c r="Y16" i="20"/>
  <c r="W16"/>
  <c r="X16"/>
  <c r="V7"/>
  <c r="Y48"/>
  <c r="X48"/>
  <c r="W48"/>
  <c r="Y40"/>
  <c r="X40"/>
  <c r="W40"/>
  <c r="N31" i="16"/>
  <c r="Q19" i="19" s="1"/>
  <c r="N66" s="1"/>
  <c r="P31" i="16"/>
  <c r="O31"/>
  <c r="Q19" i="20"/>
  <c r="R19" s="1"/>
  <c r="S19" s="1"/>
  <c r="AI24"/>
  <c r="AJ24" s="1"/>
  <c r="AK24" s="1"/>
  <c r="BZ37"/>
  <c r="CJ37"/>
  <c r="AE37"/>
  <c r="AH37" s="1"/>
  <c r="BZ33"/>
  <c r="CJ33"/>
  <c r="AE33"/>
  <c r="AH33" s="1"/>
  <c r="BZ29"/>
  <c r="CJ29"/>
  <c r="AE29"/>
  <c r="AH29" s="1"/>
  <c r="BZ25"/>
  <c r="CJ25"/>
  <c r="AE25"/>
  <c r="AG25" s="1"/>
  <c r="AD7"/>
  <c r="Q49"/>
  <c r="R49" s="1"/>
  <c r="S49" s="1"/>
  <c r="Q41"/>
  <c r="R41" s="1"/>
  <c r="S41" s="1"/>
  <c r="Z77"/>
  <c r="AA77" s="1"/>
  <c r="AB77" s="1"/>
  <c r="Z75"/>
  <c r="AA75" s="1"/>
  <c r="AB75" s="1"/>
  <c r="Z73"/>
  <c r="AA73" s="1"/>
  <c r="AB73" s="1"/>
  <c r="Z71"/>
  <c r="AA71" s="1"/>
  <c r="AB71" s="1"/>
  <c r="Z69"/>
  <c r="AA69" s="1"/>
  <c r="AB69" s="1"/>
  <c r="Z67"/>
  <c r="AA67" s="1"/>
  <c r="AB67" s="1"/>
  <c r="Z65"/>
  <c r="AA65" s="1"/>
  <c r="AB65" s="1"/>
  <c r="Z63"/>
  <c r="AA63" s="1"/>
  <c r="AB63" s="1"/>
  <c r="Z61"/>
  <c r="AA61" s="1"/>
  <c r="AB61" s="1"/>
  <c r="Z59"/>
  <c r="AA59" s="1"/>
  <c r="AB59" s="1"/>
  <c r="Q94"/>
  <c r="R94" s="1"/>
  <c r="S94" s="1"/>
  <c r="Q86"/>
  <c r="R86" s="1"/>
  <c r="S86" s="1"/>
  <c r="N7"/>
  <c r="CC16"/>
  <c r="CN16" s="1"/>
  <c r="AM58"/>
  <c r="AE58"/>
  <c r="AH58" s="1"/>
  <c r="AG58"/>
  <c r="AI58" s="1"/>
  <c r="AJ58" s="1"/>
  <c r="AK58" s="1"/>
  <c r="AM55"/>
  <c r="AE55"/>
  <c r="AH55" s="1"/>
  <c r="AF55"/>
  <c r="AM51"/>
  <c r="AE51"/>
  <c r="AH51" s="1"/>
  <c r="AF51"/>
  <c r="AM47"/>
  <c r="AE47"/>
  <c r="AH47" s="1"/>
  <c r="AF47"/>
  <c r="AM43"/>
  <c r="AE43"/>
  <c r="AH43" s="1"/>
  <c r="AF43"/>
  <c r="AM39"/>
  <c r="AE39"/>
  <c r="AH39" s="1"/>
  <c r="AF39"/>
  <c r="AM78"/>
  <c r="AE78"/>
  <c r="AH78" s="1"/>
  <c r="AG78"/>
  <c r="AI78" s="1"/>
  <c r="AJ78" s="1"/>
  <c r="AK78" s="1"/>
  <c r="AM74"/>
  <c r="AE74"/>
  <c r="AH74" s="1"/>
  <c r="AG74"/>
  <c r="AI74" s="1"/>
  <c r="AJ74" s="1"/>
  <c r="AK74" s="1"/>
  <c r="AM70"/>
  <c r="AE70"/>
  <c r="AH70" s="1"/>
  <c r="AG70"/>
  <c r="AI70" s="1"/>
  <c r="AJ70" s="1"/>
  <c r="AK70" s="1"/>
  <c r="AM66"/>
  <c r="AE66"/>
  <c r="AH66" s="1"/>
  <c r="AG66"/>
  <c r="AI66" s="1"/>
  <c r="AJ66" s="1"/>
  <c r="AK66" s="1"/>
  <c r="AM62"/>
  <c r="AE62"/>
  <c r="AH62" s="1"/>
  <c r="AG62"/>
  <c r="AI62" s="1"/>
  <c r="AJ62" s="1"/>
  <c r="AK62" s="1"/>
  <c r="AM96"/>
  <c r="AE96"/>
  <c r="AH96" s="1"/>
  <c r="AG96"/>
  <c r="AI96" s="1"/>
  <c r="AJ96" s="1"/>
  <c r="AK96" s="1"/>
  <c r="AM92"/>
  <c r="AE92"/>
  <c r="AH92" s="1"/>
  <c r="AG92"/>
  <c r="AI92" s="1"/>
  <c r="AJ92" s="1"/>
  <c r="AK92" s="1"/>
  <c r="AM88"/>
  <c r="AE88"/>
  <c r="AH88" s="1"/>
  <c r="AG88"/>
  <c r="AI88" s="1"/>
  <c r="AJ88" s="1"/>
  <c r="AK88" s="1"/>
  <c r="AV82"/>
  <c r="AN82"/>
  <c r="AQ82" s="1"/>
  <c r="AO82"/>
  <c r="AM83"/>
  <c r="AE83"/>
  <c r="AH83" s="1"/>
  <c r="AF83"/>
  <c r="Q52"/>
  <c r="R52" s="1"/>
  <c r="S52" s="1"/>
  <c r="Q44"/>
  <c r="R44" s="1"/>
  <c r="S44" s="1"/>
  <c r="Q95"/>
  <c r="R95" s="1"/>
  <c r="S95" s="1"/>
  <c r="Q87"/>
  <c r="R87" s="1"/>
  <c r="S87" s="1"/>
  <c r="AM59" i="16"/>
  <c r="G29" i="19"/>
  <c r="J68" s="1"/>
  <c r="CB31" i="16"/>
  <c r="H31"/>
  <c r="I31" s="1"/>
  <c r="J31" s="1"/>
  <c r="CP31" s="1"/>
  <c r="H36"/>
  <c r="I36" s="1"/>
  <c r="J36" s="1"/>
  <c r="CP36" s="1"/>
  <c r="H62"/>
  <c r="I62" s="1"/>
  <c r="J62" s="1"/>
  <c r="CP62" s="1"/>
  <c r="H70"/>
  <c r="I70" s="1"/>
  <c r="J70" s="1"/>
  <c r="CP70" s="1"/>
  <c r="H78"/>
  <c r="I78" s="1"/>
  <c r="J78" s="1"/>
  <c r="CP78" s="1"/>
  <c r="H86"/>
  <c r="I86" s="1"/>
  <c r="J86" s="1"/>
  <c r="CP86" s="1"/>
  <c r="H94"/>
  <c r="I94" s="1"/>
  <c r="J94" s="1"/>
  <c r="CP94" s="1"/>
  <c r="O29"/>
  <c r="N29"/>
  <c r="P29"/>
  <c r="H25"/>
  <c r="I25" s="1"/>
  <c r="J25" s="1"/>
  <c r="CP25" s="1"/>
  <c r="P33"/>
  <c r="V33"/>
  <c r="H37"/>
  <c r="I37" s="1"/>
  <c r="J37" s="1"/>
  <c r="CP37" s="1"/>
  <c r="H45"/>
  <c r="I45" s="1"/>
  <c r="J45" s="1"/>
  <c r="CP45" s="1"/>
  <c r="H53"/>
  <c r="I53" s="1"/>
  <c r="J53" s="1"/>
  <c r="CP53" s="1"/>
  <c r="H63"/>
  <c r="I63" s="1"/>
  <c r="J63" s="1"/>
  <c r="CP63" s="1"/>
  <c r="H71"/>
  <c r="I71" s="1"/>
  <c r="J71" s="1"/>
  <c r="CP71" s="1"/>
  <c r="V83"/>
  <c r="H83"/>
  <c r="I83" s="1"/>
  <c r="J83" s="1"/>
  <c r="CP83" s="1"/>
  <c r="O91"/>
  <c r="H91"/>
  <c r="I91" s="1"/>
  <c r="J91" s="1"/>
  <c r="CP91" s="1"/>
  <c r="V99"/>
  <c r="H99"/>
  <c r="I99" s="1"/>
  <c r="J99" s="1"/>
  <c r="CP99" s="1"/>
  <c r="H51"/>
  <c r="I51" s="1"/>
  <c r="J51" s="1"/>
  <c r="CP51" s="1"/>
  <c r="O61"/>
  <c r="N61"/>
  <c r="P61"/>
  <c r="V61"/>
  <c r="H69"/>
  <c r="I69" s="1"/>
  <c r="J69" s="1"/>
  <c r="CP69" s="1"/>
  <c r="O77"/>
  <c r="N77"/>
  <c r="P77"/>
  <c r="V77"/>
  <c r="H77"/>
  <c r="I77" s="1"/>
  <c r="J77" s="1"/>
  <c r="CP77" s="1"/>
  <c r="O89"/>
  <c r="N89"/>
  <c r="P89"/>
  <c r="V89"/>
  <c r="H89"/>
  <c r="I89" s="1"/>
  <c r="J89" s="1"/>
  <c r="CP89" s="1"/>
  <c r="Y34"/>
  <c r="W34"/>
  <c r="CC34" s="1"/>
  <c r="CN34" s="1"/>
  <c r="X34"/>
  <c r="Z34" s="1"/>
  <c r="AA34" s="1"/>
  <c r="AB34" s="1"/>
  <c r="Y38"/>
  <c r="W38"/>
  <c r="CC38" s="1"/>
  <c r="CN38" s="1"/>
  <c r="X38"/>
  <c r="Z38" s="1"/>
  <c r="AA38" s="1"/>
  <c r="AB38" s="1"/>
  <c r="Y42"/>
  <c r="W42"/>
  <c r="CC42" s="1"/>
  <c r="CN42" s="1"/>
  <c r="X42"/>
  <c r="Z42" s="1"/>
  <c r="AA42" s="1"/>
  <c r="AB42" s="1"/>
  <c r="X52"/>
  <c r="W52"/>
  <c r="Y52"/>
  <c r="AE52"/>
  <c r="X56"/>
  <c r="W56"/>
  <c r="Y56"/>
  <c r="AE56"/>
  <c r="AN56" s="1"/>
  <c r="Q21"/>
  <c r="R21" s="1"/>
  <c r="S21" s="1"/>
  <c r="BZ31"/>
  <c r="CK31" s="1"/>
  <c r="Q24"/>
  <c r="R24" s="1"/>
  <c r="S24" s="1"/>
  <c r="N50"/>
  <c r="N26"/>
  <c r="CC26" s="1"/>
  <c r="CN26" s="1"/>
  <c r="O26"/>
  <c r="P26"/>
  <c r="N96"/>
  <c r="P96"/>
  <c r="V96"/>
  <c r="O96"/>
  <c r="Q96" s="1"/>
  <c r="R96" s="1"/>
  <c r="S96" s="1"/>
  <c r="N80"/>
  <c r="P80"/>
  <c r="V80"/>
  <c r="O80"/>
  <c r="Q80" s="1"/>
  <c r="R80" s="1"/>
  <c r="S80" s="1"/>
  <c r="N72"/>
  <c r="P72"/>
  <c r="V72"/>
  <c r="O72"/>
  <c r="Q72" s="1"/>
  <c r="R72" s="1"/>
  <c r="S72" s="1"/>
  <c r="N64"/>
  <c r="P64"/>
  <c r="V64"/>
  <c r="O64"/>
  <c r="Q64" s="1"/>
  <c r="R64" s="1"/>
  <c r="S64" s="1"/>
  <c r="V32"/>
  <c r="Y18" i="20"/>
  <c r="W18"/>
  <c r="CC18" s="1"/>
  <c r="CN18" s="1"/>
  <c r="X18"/>
  <c r="Z18" s="1"/>
  <c r="AA18" s="1"/>
  <c r="AB18" s="1"/>
  <c r="Y46"/>
  <c r="X46"/>
  <c r="Z46" s="1"/>
  <c r="AA46" s="1"/>
  <c r="AB46" s="1"/>
  <c r="W46"/>
  <c r="BZ19"/>
  <c r="CJ19"/>
  <c r="BZ38"/>
  <c r="CJ38"/>
  <c r="CM34"/>
  <c r="BZ30"/>
  <c r="CJ30"/>
  <c r="CM26"/>
  <c r="Q37"/>
  <c r="R37" s="1"/>
  <c r="S37" s="1"/>
  <c r="Q29"/>
  <c r="R29" s="1"/>
  <c r="S29" s="1"/>
  <c r="AN52"/>
  <c r="AQ52" s="1"/>
  <c r="N54" i="16"/>
  <c r="O54"/>
  <c r="V54"/>
  <c r="P54"/>
  <c r="N46"/>
  <c r="O46"/>
  <c r="V46"/>
  <c r="P46"/>
  <c r="N22"/>
  <c r="CC22" s="1"/>
  <c r="CN22" s="1"/>
  <c r="O22"/>
  <c r="CB22" s="1"/>
  <c r="P22"/>
  <c r="N92"/>
  <c r="P92"/>
  <c r="V92"/>
  <c r="O92"/>
  <c r="Q92" s="1"/>
  <c r="R92" s="1"/>
  <c r="S92" s="1"/>
  <c r="N84"/>
  <c r="P84"/>
  <c r="V84"/>
  <c r="O84"/>
  <c r="Q84" s="1"/>
  <c r="R84" s="1"/>
  <c r="S84" s="1"/>
  <c r="N76"/>
  <c r="P76"/>
  <c r="V76"/>
  <c r="O76"/>
  <c r="Q76" s="1"/>
  <c r="R76" s="1"/>
  <c r="S76" s="1"/>
  <c r="N68"/>
  <c r="P68"/>
  <c r="V68"/>
  <c r="O68"/>
  <c r="Q68" s="1"/>
  <c r="R68" s="1"/>
  <c r="S68" s="1"/>
  <c r="N60"/>
  <c r="P60"/>
  <c r="V60"/>
  <c r="O60"/>
  <c r="Q60" s="1"/>
  <c r="R60" s="1"/>
  <c r="S60" s="1"/>
  <c r="N36"/>
  <c r="P36"/>
  <c r="V36"/>
  <c r="O36"/>
  <c r="Q36" s="1"/>
  <c r="R36" s="1"/>
  <c r="S36" s="1"/>
  <c r="Y22" i="20"/>
  <c r="W22"/>
  <c r="X22"/>
  <c r="Z22" s="1"/>
  <c r="AA22" s="1"/>
  <c r="AB22" s="1"/>
  <c r="Y50"/>
  <c r="X50"/>
  <c r="W50"/>
  <c r="Y42"/>
  <c r="X42"/>
  <c r="W42"/>
  <c r="Q17"/>
  <c r="R17" s="1"/>
  <c r="S17" s="1"/>
  <c r="Q35"/>
  <c r="R35" s="1"/>
  <c r="S35" s="1"/>
  <c r="Q31"/>
  <c r="R31" s="1"/>
  <c r="S31" s="1"/>
  <c r="Q27"/>
  <c r="R27" s="1"/>
  <c r="S27" s="1"/>
  <c r="AM53"/>
  <c r="AE53"/>
  <c r="AH53" s="1"/>
  <c r="AF53"/>
  <c r="AM49"/>
  <c r="AE49"/>
  <c r="AH49" s="1"/>
  <c r="AM45"/>
  <c r="AE45"/>
  <c r="AH45" s="1"/>
  <c r="AF45"/>
  <c r="AM41"/>
  <c r="AE41"/>
  <c r="AH41" s="1"/>
  <c r="AV75"/>
  <c r="AN75"/>
  <c r="AQ75" s="1"/>
  <c r="AP75"/>
  <c r="AR75" s="1"/>
  <c r="AS75" s="1"/>
  <c r="AT75" s="1"/>
  <c r="AV71"/>
  <c r="AN71"/>
  <c r="AQ71" s="1"/>
  <c r="AV67"/>
  <c r="AN67"/>
  <c r="AQ67" s="1"/>
  <c r="AP67"/>
  <c r="AR67" s="1"/>
  <c r="AS67" s="1"/>
  <c r="AT67" s="1"/>
  <c r="AV63"/>
  <c r="AN63"/>
  <c r="AQ63" s="1"/>
  <c r="AV59"/>
  <c r="AN59"/>
  <c r="AQ59" s="1"/>
  <c r="AM98"/>
  <c r="AE98"/>
  <c r="AH98" s="1"/>
  <c r="AG98"/>
  <c r="AI98" s="1"/>
  <c r="AJ98" s="1"/>
  <c r="AK98" s="1"/>
  <c r="AM94"/>
  <c r="AE94"/>
  <c r="AH94" s="1"/>
  <c r="AM90"/>
  <c r="AE90"/>
  <c r="AH90" s="1"/>
  <c r="AG90"/>
  <c r="AI90" s="1"/>
  <c r="AJ90" s="1"/>
  <c r="AK90" s="1"/>
  <c r="AM86"/>
  <c r="AE86"/>
  <c r="AH86" s="1"/>
  <c r="Q22"/>
  <c r="R22" s="1"/>
  <c r="S22" s="1"/>
  <c r="CB22"/>
  <c r="Q58"/>
  <c r="R58" s="1"/>
  <c r="S58" s="1"/>
  <c r="Q55"/>
  <c r="R55" s="1"/>
  <c r="S55" s="1"/>
  <c r="Z54"/>
  <c r="AA54" s="1"/>
  <c r="AB54" s="1"/>
  <c r="Q51"/>
  <c r="R51" s="1"/>
  <c r="S51" s="1"/>
  <c r="Q43"/>
  <c r="R43" s="1"/>
  <c r="S43" s="1"/>
  <c r="Q78"/>
  <c r="R78" s="1"/>
  <c r="S78" s="1"/>
  <c r="Q74"/>
  <c r="R74" s="1"/>
  <c r="S74" s="1"/>
  <c r="Q70"/>
  <c r="R70" s="1"/>
  <c r="S70" s="1"/>
  <c r="Q66"/>
  <c r="R66" s="1"/>
  <c r="S66" s="1"/>
  <c r="Q62"/>
  <c r="R62" s="1"/>
  <c r="S62" s="1"/>
  <c r="Z84"/>
  <c r="AA84" s="1"/>
  <c r="AB84" s="1"/>
  <c r="Z80"/>
  <c r="AA80" s="1"/>
  <c r="AB80" s="1"/>
  <c r="Q46"/>
  <c r="R46" s="1"/>
  <c r="S46" s="1"/>
  <c r="Q81"/>
  <c r="R81" s="1"/>
  <c r="S81" s="1"/>
  <c r="Q93"/>
  <c r="R93" s="1"/>
  <c r="S93" s="1"/>
  <c r="Z79"/>
  <c r="AA79" s="1"/>
  <c r="AB79" s="1"/>
  <c r="Y31" i="16"/>
  <c r="Z31" s="1"/>
  <c r="AA31" s="1"/>
  <c r="AB31" s="1"/>
  <c r="H44"/>
  <c r="I44" s="1"/>
  <c r="J44" s="1"/>
  <c r="CP44" s="1"/>
  <c r="H34"/>
  <c r="I34" s="1"/>
  <c r="J34" s="1"/>
  <c r="CP34" s="1"/>
  <c r="H38"/>
  <c r="I38" s="1"/>
  <c r="J38" s="1"/>
  <c r="CP38" s="1"/>
  <c r="H42"/>
  <c r="I42" s="1"/>
  <c r="J42" s="1"/>
  <c r="CP42" s="1"/>
  <c r="H60"/>
  <c r="I60" s="1"/>
  <c r="J60" s="1"/>
  <c r="CP60" s="1"/>
  <c r="H64"/>
  <c r="I64" s="1"/>
  <c r="J64" s="1"/>
  <c r="CP64" s="1"/>
  <c r="H68"/>
  <c r="I68" s="1"/>
  <c r="J68" s="1"/>
  <c r="CP68" s="1"/>
  <c r="H72"/>
  <c r="I72" s="1"/>
  <c r="J72" s="1"/>
  <c r="CP72" s="1"/>
  <c r="H76"/>
  <c r="I76" s="1"/>
  <c r="J76" s="1"/>
  <c r="CP76" s="1"/>
  <c r="H80"/>
  <c r="I80" s="1"/>
  <c r="J80" s="1"/>
  <c r="CP80" s="1"/>
  <c r="H84"/>
  <c r="I84" s="1"/>
  <c r="J84" s="1"/>
  <c r="CP84" s="1"/>
  <c r="H88"/>
  <c r="I88" s="1"/>
  <c r="J88" s="1"/>
  <c r="CP88" s="1"/>
  <c r="H92"/>
  <c r="I92" s="1"/>
  <c r="J92" s="1"/>
  <c r="CP92" s="1"/>
  <c r="H96"/>
  <c r="I96" s="1"/>
  <c r="J96" s="1"/>
  <c r="CP96" s="1"/>
  <c r="O30"/>
  <c r="N30"/>
  <c r="CC30" s="1"/>
  <c r="CN30" s="1"/>
  <c r="P30"/>
  <c r="P23"/>
  <c r="N23"/>
  <c r="CC23" s="1"/>
  <c r="CN23" s="1"/>
  <c r="O23"/>
  <c r="Q23" s="1"/>
  <c r="R23" s="1"/>
  <c r="S23" s="1"/>
  <c r="H27"/>
  <c r="I27" s="1"/>
  <c r="J27" s="1"/>
  <c r="CP27" s="1"/>
  <c r="O35"/>
  <c r="N35"/>
  <c r="P35"/>
  <c r="V35"/>
  <c r="H39"/>
  <c r="I39" s="1"/>
  <c r="J39" s="1"/>
  <c r="CP39" s="1"/>
  <c r="O43"/>
  <c r="N43"/>
  <c r="P43"/>
  <c r="V43"/>
  <c r="H47"/>
  <c r="I47" s="1"/>
  <c r="J47" s="1"/>
  <c r="CP47" s="1"/>
  <c r="P55"/>
  <c r="N55"/>
  <c r="O55"/>
  <c r="Q55" s="1"/>
  <c r="R55" s="1"/>
  <c r="S55" s="1"/>
  <c r="V55"/>
  <c r="H65"/>
  <c r="I65" s="1"/>
  <c r="J65" s="1"/>
  <c r="CP65" s="1"/>
  <c r="O73"/>
  <c r="N73"/>
  <c r="P73"/>
  <c r="V73"/>
  <c r="O93"/>
  <c r="N93"/>
  <c r="P93"/>
  <c r="V93"/>
  <c r="H93"/>
  <c r="I93" s="1"/>
  <c r="J93" s="1"/>
  <c r="CP93" s="1"/>
  <c r="N98"/>
  <c r="P98"/>
  <c r="V98"/>
  <c r="O98"/>
  <c r="Q98" s="1"/>
  <c r="R98" s="1"/>
  <c r="S98" s="1"/>
  <c r="V90"/>
  <c r="N82"/>
  <c r="P82"/>
  <c r="V82"/>
  <c r="O82"/>
  <c r="Q82" s="1"/>
  <c r="R82" s="1"/>
  <c r="S82" s="1"/>
  <c r="N66"/>
  <c r="P66"/>
  <c r="V66"/>
  <c r="O66"/>
  <c r="Q66" s="1"/>
  <c r="R66" s="1"/>
  <c r="S66" s="1"/>
  <c r="Y20" i="20"/>
  <c r="W20"/>
  <c r="X20"/>
  <c r="Z20" s="1"/>
  <c r="AA20" s="1"/>
  <c r="AB20" s="1"/>
  <c r="Y52"/>
  <c r="X52"/>
  <c r="W52"/>
  <c r="Y44"/>
  <c r="X44"/>
  <c r="Z44" s="1"/>
  <c r="AA44" s="1"/>
  <c r="AB44" s="1"/>
  <c r="W44"/>
  <c r="CC44" s="1"/>
  <c r="CN44" s="1"/>
  <c r="Q23"/>
  <c r="R23" s="1"/>
  <c r="S23" s="1"/>
  <c r="BZ36"/>
  <c r="CJ36"/>
  <c r="BZ32"/>
  <c r="CJ32"/>
  <c r="BZ28"/>
  <c r="CJ28"/>
  <c r="BZ24"/>
  <c r="CJ24"/>
  <c r="BZ21"/>
  <c r="CJ21"/>
  <c r="BZ17"/>
  <c r="CJ17"/>
  <c r="BZ35"/>
  <c r="CJ35"/>
  <c r="AE35"/>
  <c r="AH35" s="1"/>
  <c r="BZ31"/>
  <c r="CJ31"/>
  <c r="AE31"/>
  <c r="AH31" s="1"/>
  <c r="BZ27"/>
  <c r="CJ27"/>
  <c r="AE27"/>
  <c r="AH27" s="1"/>
  <c r="Q53"/>
  <c r="R53" s="1"/>
  <c r="S53" s="1"/>
  <c r="Q45"/>
  <c r="R45" s="1"/>
  <c r="S45" s="1"/>
  <c r="Q98"/>
  <c r="R98" s="1"/>
  <c r="S98" s="1"/>
  <c r="Q90"/>
  <c r="R90" s="1"/>
  <c r="S90" s="1"/>
  <c r="Q20"/>
  <c r="R20" s="1"/>
  <c r="S20" s="1"/>
  <c r="CB20"/>
  <c r="Q16"/>
  <c r="R16" s="1"/>
  <c r="S16" s="1"/>
  <c r="CB16"/>
  <c r="O7"/>
  <c r="AM57"/>
  <c r="AE57"/>
  <c r="AH57" s="1"/>
  <c r="AF57"/>
  <c r="BZ54"/>
  <c r="CJ54"/>
  <c r="AN54"/>
  <c r="AQ54" s="1"/>
  <c r="AP54"/>
  <c r="AR54" s="1"/>
  <c r="AS54" s="1"/>
  <c r="AT54" s="1"/>
  <c r="AO54"/>
  <c r="BZ50"/>
  <c r="CJ50"/>
  <c r="AN50"/>
  <c r="AQ50" s="1"/>
  <c r="BZ46"/>
  <c r="CJ46"/>
  <c r="AN46"/>
  <c r="AQ46" s="1"/>
  <c r="AO46"/>
  <c r="BZ42"/>
  <c r="CJ42"/>
  <c r="AN42"/>
  <c r="AQ42" s="1"/>
  <c r="AO42"/>
  <c r="AM76"/>
  <c r="AE76"/>
  <c r="AH76" s="1"/>
  <c r="AM72"/>
  <c r="AE72"/>
  <c r="AH72" s="1"/>
  <c r="AG72"/>
  <c r="AI72" s="1"/>
  <c r="AJ72" s="1"/>
  <c r="AK72" s="1"/>
  <c r="AM68"/>
  <c r="AE68"/>
  <c r="AH68" s="1"/>
  <c r="AM64"/>
  <c r="AE64"/>
  <c r="AH64" s="1"/>
  <c r="AG64"/>
  <c r="AI64" s="1"/>
  <c r="AJ64" s="1"/>
  <c r="AK64" s="1"/>
  <c r="AM60"/>
  <c r="AE60"/>
  <c r="AH60" s="1"/>
  <c r="AV99"/>
  <c r="AN99"/>
  <c r="AQ99" s="1"/>
  <c r="AP99"/>
  <c r="AR99" s="1"/>
  <c r="AS99" s="1"/>
  <c r="AT99" s="1"/>
  <c r="AV95"/>
  <c r="AN95"/>
  <c r="AQ95" s="1"/>
  <c r="AV91"/>
  <c r="AN91"/>
  <c r="AQ91" s="1"/>
  <c r="AP91"/>
  <c r="AR91" s="1"/>
  <c r="AS91" s="1"/>
  <c r="AT91" s="1"/>
  <c r="AV87"/>
  <c r="AN87"/>
  <c r="AQ87" s="1"/>
  <c r="AV84"/>
  <c r="AN84"/>
  <c r="AQ84" s="1"/>
  <c r="AO84"/>
  <c r="AV80"/>
  <c r="AN80"/>
  <c r="AQ80" s="1"/>
  <c r="Q48"/>
  <c r="R48" s="1"/>
  <c r="S48" s="1"/>
  <c r="Q40"/>
  <c r="R40" s="1"/>
  <c r="S40" s="1"/>
  <c r="AM81"/>
  <c r="AE81"/>
  <c r="AH81" s="1"/>
  <c r="AF81"/>
  <c r="Q99"/>
  <c r="R99" s="1"/>
  <c r="S99" s="1"/>
  <c r="Q91"/>
  <c r="R91" s="1"/>
  <c r="S91" s="1"/>
  <c r="Q82"/>
  <c r="R82" s="1"/>
  <c r="S82" s="1"/>
  <c r="H26" i="16"/>
  <c r="I26" s="1"/>
  <c r="J26" s="1"/>
  <c r="CP26" s="1"/>
  <c r="CB26"/>
  <c r="H46"/>
  <c r="I46" s="1"/>
  <c r="J46" s="1"/>
  <c r="CP46" s="1"/>
  <c r="H50"/>
  <c r="I50" s="1"/>
  <c r="J50" s="1"/>
  <c r="CP50" s="1"/>
  <c r="H54"/>
  <c r="I54" s="1"/>
  <c r="J54" s="1"/>
  <c r="CP54" s="1"/>
  <c r="H74"/>
  <c r="I74" s="1"/>
  <c r="J74" s="1"/>
  <c r="CP74" s="1"/>
  <c r="H29"/>
  <c r="I29" s="1"/>
  <c r="J29" s="1"/>
  <c r="CP29" s="1"/>
  <c r="CB29"/>
  <c r="H59"/>
  <c r="I59" s="1"/>
  <c r="J59" s="1"/>
  <c r="CP59" s="1"/>
  <c r="P25"/>
  <c r="N25"/>
  <c r="CC25" s="1"/>
  <c r="CN25" s="1"/>
  <c r="O25"/>
  <c r="Q25" s="1"/>
  <c r="R25" s="1"/>
  <c r="S25" s="1"/>
  <c r="H33"/>
  <c r="I33" s="1"/>
  <c r="J33" s="1"/>
  <c r="CP33" s="1"/>
  <c r="O37"/>
  <c r="N37"/>
  <c r="P37"/>
  <c r="V37"/>
  <c r="H41"/>
  <c r="I41" s="1"/>
  <c r="J41" s="1"/>
  <c r="CP41" s="1"/>
  <c r="P45"/>
  <c r="N45"/>
  <c r="O45"/>
  <c r="Q45" s="1"/>
  <c r="R45" s="1"/>
  <c r="S45" s="1"/>
  <c r="V45"/>
  <c r="H49"/>
  <c r="I49" s="1"/>
  <c r="J49" s="1"/>
  <c r="CP49" s="1"/>
  <c r="P53"/>
  <c r="N53"/>
  <c r="O53"/>
  <c r="Q53" s="1"/>
  <c r="R53" s="1"/>
  <c r="S53" s="1"/>
  <c r="V53"/>
  <c r="H57"/>
  <c r="I57" s="1"/>
  <c r="J57" s="1"/>
  <c r="CP57" s="1"/>
  <c r="O63"/>
  <c r="N63"/>
  <c r="P63"/>
  <c r="V63"/>
  <c r="H67"/>
  <c r="I67" s="1"/>
  <c r="J67" s="1"/>
  <c r="CP67" s="1"/>
  <c r="O71"/>
  <c r="N71"/>
  <c r="P71"/>
  <c r="V71"/>
  <c r="H75"/>
  <c r="I75" s="1"/>
  <c r="J75" s="1"/>
  <c r="CP75" s="1"/>
  <c r="O79"/>
  <c r="N79"/>
  <c r="P79"/>
  <c r="V79"/>
  <c r="H79"/>
  <c r="I79" s="1"/>
  <c r="J79" s="1"/>
  <c r="CP79" s="1"/>
  <c r="O87"/>
  <c r="N87"/>
  <c r="P87"/>
  <c r="V87"/>
  <c r="H87"/>
  <c r="I87" s="1"/>
  <c r="J87" s="1"/>
  <c r="CP87" s="1"/>
  <c r="O95"/>
  <c r="N95"/>
  <c r="P95"/>
  <c r="V95"/>
  <c r="H95"/>
  <c r="I95" s="1"/>
  <c r="J95" s="1"/>
  <c r="CP95" s="1"/>
  <c r="P51"/>
  <c r="N51"/>
  <c r="O51"/>
  <c r="Q51" s="1"/>
  <c r="R51" s="1"/>
  <c r="S51" s="1"/>
  <c r="V51"/>
  <c r="H61"/>
  <c r="I61" s="1"/>
  <c r="J61" s="1"/>
  <c r="CP61" s="1"/>
  <c r="O69"/>
  <c r="N69"/>
  <c r="P69"/>
  <c r="V69"/>
  <c r="O85"/>
  <c r="N85"/>
  <c r="P85"/>
  <c r="V85"/>
  <c r="H85"/>
  <c r="I85" s="1"/>
  <c r="J85" s="1"/>
  <c r="CP85" s="1"/>
  <c r="O97"/>
  <c r="N97"/>
  <c r="P97"/>
  <c r="V97"/>
  <c r="H97"/>
  <c r="I97" s="1"/>
  <c r="J97" s="1"/>
  <c r="CP97" s="1"/>
  <c r="W23" i="20"/>
  <c r="CC23" s="1"/>
  <c r="CN23" s="1"/>
  <c r="X23"/>
  <c r="Z23" s="1"/>
  <c r="AA23" s="1"/>
  <c r="AB23" s="1"/>
  <c r="W19"/>
  <c r="X19"/>
  <c r="Z19" s="1"/>
  <c r="AA19" s="1"/>
  <c r="AB19" s="1"/>
  <c r="X53"/>
  <c r="Z53" s="1"/>
  <c r="AA53" s="1"/>
  <c r="AB53" s="1"/>
  <c r="X49"/>
  <c r="Z49" s="1"/>
  <c r="AA49" s="1"/>
  <c r="AB49" s="1"/>
  <c r="X45"/>
  <c r="Z45" s="1"/>
  <c r="AA45" s="1"/>
  <c r="AB45" s="1"/>
  <c r="X41"/>
  <c r="Z41" s="1"/>
  <c r="AA41" s="1"/>
  <c r="AB41" s="1"/>
  <c r="BY77"/>
  <c r="AF75"/>
  <c r="BY73"/>
  <c r="AF71"/>
  <c r="BY69"/>
  <c r="AF67"/>
  <c r="BY65"/>
  <c r="AF63"/>
  <c r="BY61"/>
  <c r="AF59"/>
  <c r="X98"/>
  <c r="Z98" s="1"/>
  <c r="AA98" s="1"/>
  <c r="AB98" s="1"/>
  <c r="X94"/>
  <c r="Z94" s="1"/>
  <c r="AA94" s="1"/>
  <c r="AB94" s="1"/>
  <c r="X90"/>
  <c r="Z90" s="1"/>
  <c r="AA90" s="1"/>
  <c r="AB90" s="1"/>
  <c r="X86"/>
  <c r="Z86" s="1"/>
  <c r="AA86" s="1"/>
  <c r="AB86" s="1"/>
  <c r="CC22"/>
  <c r="CN22" s="1"/>
  <c r="CC46"/>
  <c r="CN46" s="1"/>
  <c r="CC19"/>
  <c r="CN19" s="1"/>
  <c r="CC38"/>
  <c r="CN38" s="1"/>
  <c r="AF36"/>
  <c r="CC36" s="1"/>
  <c r="CN36" s="1"/>
  <c r="CC34"/>
  <c r="CN34" s="1"/>
  <c r="AF32"/>
  <c r="CC32" s="1"/>
  <c r="CN32" s="1"/>
  <c r="CC30"/>
  <c r="CN30" s="1"/>
  <c r="AF28"/>
  <c r="CC28" s="1"/>
  <c r="CN28" s="1"/>
  <c r="CC26"/>
  <c r="CN26" s="1"/>
  <c r="AF24"/>
  <c r="W17"/>
  <c r="CC17" s="1"/>
  <c r="CN17" s="1"/>
  <c r="X17"/>
  <c r="Z17" s="1"/>
  <c r="AA17" s="1"/>
  <c r="AB17" s="1"/>
  <c r="W37"/>
  <c r="X37"/>
  <c r="Z37" s="1"/>
  <c r="AA37" s="1"/>
  <c r="AB37" s="1"/>
  <c r="W33"/>
  <c r="X33"/>
  <c r="Z33" s="1"/>
  <c r="AA33" s="1"/>
  <c r="AB33" s="1"/>
  <c r="W29"/>
  <c r="X29"/>
  <c r="Z29" s="1"/>
  <c r="AA29" s="1"/>
  <c r="AB29" s="1"/>
  <c r="W25"/>
  <c r="X25"/>
  <c r="Z25" s="1"/>
  <c r="AA25" s="1"/>
  <c r="AB25" s="1"/>
  <c r="CC20"/>
  <c r="CN20" s="1"/>
  <c r="X57"/>
  <c r="Z57" s="1"/>
  <c r="AA57" s="1"/>
  <c r="AB57" s="1"/>
  <c r="AF54"/>
  <c r="CC54" s="1"/>
  <c r="CN54" s="1"/>
  <c r="W76"/>
  <c r="W72"/>
  <c r="W68"/>
  <c r="W64"/>
  <c r="W60"/>
  <c r="AG99"/>
  <c r="AI99" s="1"/>
  <c r="AJ99" s="1"/>
  <c r="AK99" s="1"/>
  <c r="AG95"/>
  <c r="AI95" s="1"/>
  <c r="AJ95" s="1"/>
  <c r="AK95" s="1"/>
  <c r="AG91"/>
  <c r="AI91" s="1"/>
  <c r="AJ91" s="1"/>
  <c r="AK91" s="1"/>
  <c r="AG87"/>
  <c r="AI87" s="1"/>
  <c r="AJ87" s="1"/>
  <c r="AK87" s="1"/>
  <c r="AF84"/>
  <c r="AF80"/>
  <c r="CC40"/>
  <c r="CN40" s="1"/>
  <c r="W81"/>
  <c r="AD7" i="16"/>
  <c r="S22" i="19" s="1"/>
  <c r="O67" s="1"/>
  <c r="T67" s="1"/>
  <c r="U67" s="1"/>
  <c r="CD31" i="16"/>
  <c r="CC29"/>
  <c r="CN29" s="1"/>
  <c r="CB32" i="20"/>
  <c r="CB24"/>
  <c r="CB36"/>
  <c r="CB28"/>
  <c r="Q52" i="16"/>
  <c r="R52" s="1"/>
  <c r="S52" s="1"/>
  <c r="Q56"/>
  <c r="R56" s="1"/>
  <c r="S56" s="1"/>
  <c r="P59" l="1"/>
  <c r="V74"/>
  <c r="Y74" s="1"/>
  <c r="V75"/>
  <c r="O67"/>
  <c r="V57"/>
  <c r="P49"/>
  <c r="V41"/>
  <c r="O27"/>
  <c r="Q27" s="1"/>
  <c r="R27" s="1"/>
  <c r="S27" s="1"/>
  <c r="Q28"/>
  <c r="R28" s="1"/>
  <c r="S28" s="1"/>
  <c r="K72" i="19"/>
  <c r="O40" i="16"/>
  <c r="Q40" s="1"/>
  <c r="R40" s="1"/>
  <c r="S40" s="1"/>
  <c r="P58"/>
  <c r="AV59"/>
  <c r="M29" i="19"/>
  <c r="J69" s="1"/>
  <c r="J72" s="1"/>
  <c r="D7" i="16"/>
  <c r="G7" s="1"/>
  <c r="CO38" s="1"/>
  <c r="CO42"/>
  <c r="CO59"/>
  <c r="CO28"/>
  <c r="V59"/>
  <c r="N74"/>
  <c r="N90"/>
  <c r="O32"/>
  <c r="P32"/>
  <c r="V50"/>
  <c r="W50" s="1"/>
  <c r="N99"/>
  <c r="P91"/>
  <c r="Q91" s="1"/>
  <c r="R91" s="1"/>
  <c r="S91" s="1"/>
  <c r="N83"/>
  <c r="N75"/>
  <c r="P67"/>
  <c r="N57"/>
  <c r="O49"/>
  <c r="N41"/>
  <c r="O33"/>
  <c r="F7"/>
  <c r="J10" i="19" s="1"/>
  <c r="K56" s="1"/>
  <c r="CJ79" i="16"/>
  <c r="BZ79"/>
  <c r="CK79" s="1"/>
  <c r="CD79"/>
  <c r="M7"/>
  <c r="H22" i="19" s="1"/>
  <c r="P65" s="1"/>
  <c r="O59" i="16"/>
  <c r="O74"/>
  <c r="Q74" s="1"/>
  <c r="R74" s="1"/>
  <c r="S74" s="1"/>
  <c r="O90"/>
  <c r="Q90" s="1"/>
  <c r="R90" s="1"/>
  <c r="S90" s="1"/>
  <c r="CB27"/>
  <c r="CM27" s="1"/>
  <c r="CB42"/>
  <c r="CE42" s="1"/>
  <c r="CF42" s="1"/>
  <c r="CG42" s="1"/>
  <c r="CA42" s="1"/>
  <c r="CL42" s="1"/>
  <c r="P50"/>
  <c r="Q50" s="1"/>
  <c r="R50" s="1"/>
  <c r="S50" s="1"/>
  <c r="P99"/>
  <c r="V91"/>
  <c r="X91" s="1"/>
  <c r="P83"/>
  <c r="P75"/>
  <c r="Q75" s="1"/>
  <c r="R75" s="1"/>
  <c r="S75" s="1"/>
  <c r="V67"/>
  <c r="X67" s="1"/>
  <c r="O57"/>
  <c r="Q57" s="1"/>
  <c r="R57" s="1"/>
  <c r="S57" s="1"/>
  <c r="V49"/>
  <c r="Y49" s="1"/>
  <c r="P41"/>
  <c r="Q41" s="1"/>
  <c r="R41" s="1"/>
  <c r="S41" s="1"/>
  <c r="E7"/>
  <c r="L10" i="19" s="1"/>
  <c r="N56" s="1"/>
  <c r="CJ21" i="16"/>
  <c r="BZ21"/>
  <c r="CK21" s="1"/>
  <c r="CC31"/>
  <c r="CN31" s="1"/>
  <c r="Q38"/>
  <c r="R38" s="1"/>
  <c r="S38" s="1"/>
  <c r="AN85" i="20"/>
  <c r="AQ85" s="1"/>
  <c r="AG85"/>
  <c r="AF85"/>
  <c r="AH85"/>
  <c r="CK20"/>
  <c r="CD20"/>
  <c r="AO80"/>
  <c r="AP87"/>
  <c r="AR87" s="1"/>
  <c r="AS87" s="1"/>
  <c r="AT87" s="1"/>
  <c r="AP95"/>
  <c r="AR95" s="1"/>
  <c r="AS95" s="1"/>
  <c r="AT95" s="1"/>
  <c r="AG60"/>
  <c r="AI60" s="1"/>
  <c r="AJ60" s="1"/>
  <c r="AK60" s="1"/>
  <c r="AG68"/>
  <c r="AI68" s="1"/>
  <c r="AJ68" s="1"/>
  <c r="AK68" s="1"/>
  <c r="AG76"/>
  <c r="AI76" s="1"/>
  <c r="AJ76" s="1"/>
  <c r="AK76" s="1"/>
  <c r="AP46"/>
  <c r="AR46" s="1"/>
  <c r="AS46" s="1"/>
  <c r="AT46" s="1"/>
  <c r="AO50"/>
  <c r="CC50" s="1"/>
  <c r="CN50" s="1"/>
  <c r="S7"/>
  <c r="AF31"/>
  <c r="CC31" s="1"/>
  <c r="CN31" s="1"/>
  <c r="AG31"/>
  <c r="AI31" s="1"/>
  <c r="AJ31" s="1"/>
  <c r="AK31" s="1"/>
  <c r="AG86"/>
  <c r="AI86" s="1"/>
  <c r="AJ86" s="1"/>
  <c r="AK86" s="1"/>
  <c r="AG94"/>
  <c r="AI94" s="1"/>
  <c r="AJ94" s="1"/>
  <c r="AK94" s="1"/>
  <c r="AO59"/>
  <c r="AP59"/>
  <c r="AR59" s="1"/>
  <c r="AS59" s="1"/>
  <c r="AT59" s="1"/>
  <c r="AP63"/>
  <c r="AR63" s="1"/>
  <c r="AS63" s="1"/>
  <c r="AT63" s="1"/>
  <c r="AP71"/>
  <c r="AR71" s="1"/>
  <c r="AS71" s="1"/>
  <c r="AT71" s="1"/>
  <c r="AF41"/>
  <c r="AF49"/>
  <c r="CC42"/>
  <c r="CN42" s="1"/>
  <c r="Z50"/>
  <c r="AA50" s="1"/>
  <c r="AB50" s="1"/>
  <c r="AO52"/>
  <c r="CC52" s="1"/>
  <c r="CN52" s="1"/>
  <c r="AG83"/>
  <c r="AI83" s="1"/>
  <c r="AJ83" s="1"/>
  <c r="AK83" s="1"/>
  <c r="AP82"/>
  <c r="AR82" s="1"/>
  <c r="AS82" s="1"/>
  <c r="AT82" s="1"/>
  <c r="AF88"/>
  <c r="AF92"/>
  <c r="AF96"/>
  <c r="AF62"/>
  <c r="AF66"/>
  <c r="AF70"/>
  <c r="AF74"/>
  <c r="AF78"/>
  <c r="AG39"/>
  <c r="AI39" s="1"/>
  <c r="AJ39" s="1"/>
  <c r="AK39" s="1"/>
  <c r="AG43"/>
  <c r="AI43" s="1"/>
  <c r="AJ43" s="1"/>
  <c r="AK43" s="1"/>
  <c r="AG47"/>
  <c r="AI47" s="1"/>
  <c r="AJ47" s="1"/>
  <c r="AK47" s="1"/>
  <c r="AG51"/>
  <c r="AI51" s="1"/>
  <c r="AJ51" s="1"/>
  <c r="AK51" s="1"/>
  <c r="AG55"/>
  <c r="AI55" s="1"/>
  <c r="AJ55" s="1"/>
  <c r="AK55" s="1"/>
  <c r="AF58"/>
  <c r="AF25"/>
  <c r="CC25" s="1"/>
  <c r="CN25" s="1"/>
  <c r="AF33"/>
  <c r="CC33" s="1"/>
  <c r="CN33" s="1"/>
  <c r="AG33"/>
  <c r="AI33" s="1"/>
  <c r="AJ33" s="1"/>
  <c r="AK33" s="1"/>
  <c r="Z40"/>
  <c r="AA40" s="1"/>
  <c r="AB40" s="1"/>
  <c r="AP93"/>
  <c r="AR93" s="1"/>
  <c r="AS93" s="1"/>
  <c r="AT93" s="1"/>
  <c r="AP61"/>
  <c r="AR61" s="1"/>
  <c r="AS61" s="1"/>
  <c r="AT61" s="1"/>
  <c r="AP69"/>
  <c r="AR69" s="1"/>
  <c r="AS69" s="1"/>
  <c r="AT69" s="1"/>
  <c r="AP77"/>
  <c r="AR77" s="1"/>
  <c r="AS77" s="1"/>
  <c r="AT77" s="1"/>
  <c r="AP44"/>
  <c r="AR44" s="1"/>
  <c r="AS44" s="1"/>
  <c r="AT44" s="1"/>
  <c r="AO48"/>
  <c r="CC48" s="1"/>
  <c r="CN48" s="1"/>
  <c r="AV85"/>
  <c r="AP85"/>
  <c r="AR85" s="1"/>
  <c r="AS85" s="1"/>
  <c r="AT85" s="1"/>
  <c r="AO85"/>
  <c r="AN56"/>
  <c r="AQ56" s="1"/>
  <c r="AH56"/>
  <c r="AI56" s="1"/>
  <c r="AJ56" s="1"/>
  <c r="AK56" s="1"/>
  <c r="BY56"/>
  <c r="CJ56" i="16"/>
  <c r="CD56"/>
  <c r="BZ56"/>
  <c r="CK56" s="1"/>
  <c r="CJ95"/>
  <c r="CD95"/>
  <c r="BZ95"/>
  <c r="CK95" s="1"/>
  <c r="CJ93"/>
  <c r="CD93"/>
  <c r="BZ93"/>
  <c r="CK93" s="1"/>
  <c r="CJ77"/>
  <c r="BZ77"/>
  <c r="CK77" s="1"/>
  <c r="CD77"/>
  <c r="CJ97"/>
  <c r="CD97"/>
  <c r="BZ97"/>
  <c r="CK97" s="1"/>
  <c r="CJ89"/>
  <c r="BZ89"/>
  <c r="CK89" s="1"/>
  <c r="CD89"/>
  <c r="N48"/>
  <c r="V48"/>
  <c r="O48"/>
  <c r="P48"/>
  <c r="CJ85"/>
  <c r="CD85"/>
  <c r="BZ85"/>
  <c r="CK85" s="1"/>
  <c r="AQ56"/>
  <c r="AP56"/>
  <c r="AO56"/>
  <c r="CB34"/>
  <c r="CE34" s="1"/>
  <c r="CF34" s="1"/>
  <c r="CG34" s="1"/>
  <c r="CA34" s="1"/>
  <c r="CL34" s="1"/>
  <c r="CJ61"/>
  <c r="CD61"/>
  <c r="BZ61"/>
  <c r="CK61" s="1"/>
  <c r="CB38"/>
  <c r="CM38" s="1"/>
  <c r="Q22"/>
  <c r="R22" s="1"/>
  <c r="S22" s="1"/>
  <c r="Q59"/>
  <c r="R59" s="1"/>
  <c r="S59" s="1"/>
  <c r="Q26"/>
  <c r="R26" s="1"/>
  <c r="S26" s="1"/>
  <c r="CM24" i="20"/>
  <c r="Y59" i="16"/>
  <c r="W59"/>
  <c r="X59"/>
  <c r="W97"/>
  <c r="X97"/>
  <c r="Y97"/>
  <c r="AE97"/>
  <c r="W85"/>
  <c r="X85"/>
  <c r="Y85"/>
  <c r="AE85"/>
  <c r="W69"/>
  <c r="X69"/>
  <c r="Y69"/>
  <c r="AE69"/>
  <c r="W51"/>
  <c r="Y51"/>
  <c r="X51"/>
  <c r="AE51"/>
  <c r="W95"/>
  <c r="X95"/>
  <c r="Y95"/>
  <c r="AE95"/>
  <c r="W87"/>
  <c r="X87"/>
  <c r="Y87"/>
  <c r="AE87"/>
  <c r="W79"/>
  <c r="X79"/>
  <c r="Y79"/>
  <c r="AE79"/>
  <c r="W71"/>
  <c r="X71"/>
  <c r="Y71"/>
  <c r="AE71"/>
  <c r="W63"/>
  <c r="X63"/>
  <c r="Y63"/>
  <c r="AE63"/>
  <c r="W53"/>
  <c r="Y53"/>
  <c r="X53"/>
  <c r="AE53"/>
  <c r="W45"/>
  <c r="Y45"/>
  <c r="X45"/>
  <c r="AE45"/>
  <c r="W37"/>
  <c r="CC37" s="1"/>
  <c r="CN37" s="1"/>
  <c r="X37"/>
  <c r="Y37"/>
  <c r="AV81" i="20"/>
  <c r="AN81"/>
  <c r="AQ81" s="1"/>
  <c r="BE80"/>
  <c r="AW80"/>
  <c r="AZ80" s="1"/>
  <c r="BY80"/>
  <c r="BE84"/>
  <c r="BY84" s="1"/>
  <c r="AW84"/>
  <c r="AZ84" s="1"/>
  <c r="BE87"/>
  <c r="AW87"/>
  <c r="AZ87" s="1"/>
  <c r="AX87"/>
  <c r="AY87"/>
  <c r="BA87" s="1"/>
  <c r="BB87" s="1"/>
  <c r="BC87" s="1"/>
  <c r="BY87"/>
  <c r="BE91"/>
  <c r="AW91"/>
  <c r="AZ91" s="1"/>
  <c r="BY91"/>
  <c r="BE95"/>
  <c r="AW95"/>
  <c r="AZ95" s="1"/>
  <c r="AY95"/>
  <c r="BA95" s="1"/>
  <c r="BB95" s="1"/>
  <c r="BC95" s="1"/>
  <c r="BY95"/>
  <c r="BE99"/>
  <c r="BY99" s="1"/>
  <c r="AW99"/>
  <c r="AZ99" s="1"/>
  <c r="AY99"/>
  <c r="BA99" s="1"/>
  <c r="BB99" s="1"/>
  <c r="BC99" s="1"/>
  <c r="AN60"/>
  <c r="AQ60" s="1"/>
  <c r="AV60"/>
  <c r="AP60"/>
  <c r="AR60" s="1"/>
  <c r="AS60" s="1"/>
  <c r="AT60" s="1"/>
  <c r="BY60"/>
  <c r="AN64"/>
  <c r="AQ64" s="1"/>
  <c r="AV64"/>
  <c r="BY64" s="1"/>
  <c r="AP64"/>
  <c r="AR64" s="1"/>
  <c r="AS64" s="1"/>
  <c r="AT64" s="1"/>
  <c r="AN68"/>
  <c r="AQ68" s="1"/>
  <c r="AV68"/>
  <c r="AP68"/>
  <c r="AR68" s="1"/>
  <c r="AS68" s="1"/>
  <c r="AT68" s="1"/>
  <c r="BY68"/>
  <c r="AN72"/>
  <c r="AQ72" s="1"/>
  <c r="AV72"/>
  <c r="BY72" s="1"/>
  <c r="AP72"/>
  <c r="AR72" s="1"/>
  <c r="AS72" s="1"/>
  <c r="AT72" s="1"/>
  <c r="AN76"/>
  <c r="AQ76" s="1"/>
  <c r="AV76"/>
  <c r="AP76"/>
  <c r="AR76" s="1"/>
  <c r="AS76" s="1"/>
  <c r="AT76" s="1"/>
  <c r="BY76"/>
  <c r="CK46"/>
  <c r="CD46"/>
  <c r="CK54"/>
  <c r="CD54"/>
  <c r="AN57"/>
  <c r="AQ57" s="1"/>
  <c r="BY57"/>
  <c r="CE16"/>
  <c r="CF16" s="1"/>
  <c r="CG16" s="1"/>
  <c r="CA16" s="1"/>
  <c r="CL16" s="1"/>
  <c r="CM16"/>
  <c r="CE20"/>
  <c r="CF20" s="1"/>
  <c r="CG20" s="1"/>
  <c r="CA20" s="1"/>
  <c r="CL20" s="1"/>
  <c r="CM20"/>
  <c r="CD27"/>
  <c r="CK27"/>
  <c r="CD35"/>
  <c r="CK35"/>
  <c r="CD17"/>
  <c r="CK17"/>
  <c r="CD21"/>
  <c r="CK21"/>
  <c r="CK24"/>
  <c r="CD24"/>
  <c r="CE24" s="1"/>
  <c r="CF24" s="1"/>
  <c r="CG24" s="1"/>
  <c r="CA24" s="1"/>
  <c r="CL24" s="1"/>
  <c r="CK28"/>
  <c r="CD28"/>
  <c r="CK32"/>
  <c r="CD32"/>
  <c r="CK36"/>
  <c r="CD36"/>
  <c r="Y66" i="16"/>
  <c r="W66"/>
  <c r="X66"/>
  <c r="Z66" s="1"/>
  <c r="AA66" s="1"/>
  <c r="AB66" s="1"/>
  <c r="AE66"/>
  <c r="W74"/>
  <c r="AE74"/>
  <c r="Y82"/>
  <c r="W82"/>
  <c r="X82"/>
  <c r="Z82" s="1"/>
  <c r="AA82" s="1"/>
  <c r="AB82" s="1"/>
  <c r="AE82"/>
  <c r="Y90"/>
  <c r="W90"/>
  <c r="X90"/>
  <c r="Z90" s="1"/>
  <c r="AA90" s="1"/>
  <c r="AB90" s="1"/>
  <c r="AE90"/>
  <c r="Y98"/>
  <c r="W98"/>
  <c r="X98"/>
  <c r="Z98" s="1"/>
  <c r="AA98" s="1"/>
  <c r="AB98" s="1"/>
  <c r="AE98"/>
  <c r="AV86" i="20"/>
  <c r="AN86"/>
  <c r="AQ86" s="1"/>
  <c r="AO86"/>
  <c r="AV90"/>
  <c r="AN90"/>
  <c r="AQ90" s="1"/>
  <c r="AO90"/>
  <c r="AV94"/>
  <c r="AN94"/>
  <c r="AQ94" s="1"/>
  <c r="AV98"/>
  <c r="AN98"/>
  <c r="AQ98" s="1"/>
  <c r="AP98"/>
  <c r="AR98" s="1"/>
  <c r="AS98" s="1"/>
  <c r="AT98" s="1"/>
  <c r="AO98"/>
  <c r="AW59"/>
  <c r="AX59" s="1"/>
  <c r="CC59" s="1"/>
  <c r="CN59" s="1"/>
  <c r="AY59"/>
  <c r="BY59"/>
  <c r="AW63"/>
  <c r="AZ63" s="1"/>
  <c r="BY63"/>
  <c r="AW67"/>
  <c r="AZ67" s="1"/>
  <c r="AY67"/>
  <c r="BA67" s="1"/>
  <c r="BB67" s="1"/>
  <c r="BC67" s="1"/>
  <c r="BY67"/>
  <c r="AW71"/>
  <c r="AZ71" s="1"/>
  <c r="BY71"/>
  <c r="AW75"/>
  <c r="AZ75" s="1"/>
  <c r="AY75"/>
  <c r="BA75" s="1"/>
  <c r="BB75" s="1"/>
  <c r="BC75" s="1"/>
  <c r="BY75"/>
  <c r="AP41"/>
  <c r="AR41" s="1"/>
  <c r="AS41" s="1"/>
  <c r="AT41" s="1"/>
  <c r="AN41"/>
  <c r="AQ41" s="1"/>
  <c r="AO41"/>
  <c r="CC41" s="1"/>
  <c r="CN41" s="1"/>
  <c r="BY41"/>
  <c r="AP45"/>
  <c r="AR45" s="1"/>
  <c r="AS45" s="1"/>
  <c r="AT45" s="1"/>
  <c r="AN45"/>
  <c r="AQ45" s="1"/>
  <c r="AO45"/>
  <c r="CC45" s="1"/>
  <c r="CN45" s="1"/>
  <c r="BY45"/>
  <c r="AP49"/>
  <c r="AR49" s="1"/>
  <c r="AS49" s="1"/>
  <c r="AT49" s="1"/>
  <c r="AN49"/>
  <c r="AQ49" s="1"/>
  <c r="AO49"/>
  <c r="CC49" s="1"/>
  <c r="CN49" s="1"/>
  <c r="BY49"/>
  <c r="AP53"/>
  <c r="AR53" s="1"/>
  <c r="AS53" s="1"/>
  <c r="AT53" s="1"/>
  <c r="AN53"/>
  <c r="AQ53" s="1"/>
  <c r="AO53"/>
  <c r="CC53" s="1"/>
  <c r="CN53" s="1"/>
  <c r="BY53"/>
  <c r="X46" i="16"/>
  <c r="W46"/>
  <c r="Y46"/>
  <c r="AE46"/>
  <c r="X54"/>
  <c r="W54"/>
  <c r="Y54"/>
  <c r="AE54"/>
  <c r="AN54" s="1"/>
  <c r="X50"/>
  <c r="W89"/>
  <c r="X89"/>
  <c r="Y89"/>
  <c r="AE89"/>
  <c r="W77"/>
  <c r="X77"/>
  <c r="Y77"/>
  <c r="AE77"/>
  <c r="W61"/>
  <c r="X61"/>
  <c r="Y61"/>
  <c r="AE61"/>
  <c r="W99"/>
  <c r="X99"/>
  <c r="Y99"/>
  <c r="AE99"/>
  <c r="W91"/>
  <c r="W83"/>
  <c r="X83"/>
  <c r="Y83"/>
  <c r="AE83"/>
  <c r="W75"/>
  <c r="X75"/>
  <c r="Y75"/>
  <c r="AE75"/>
  <c r="W67"/>
  <c r="Y67"/>
  <c r="W57"/>
  <c r="Y57"/>
  <c r="X57"/>
  <c r="AE57"/>
  <c r="AN57" s="1"/>
  <c r="W49"/>
  <c r="X49"/>
  <c r="W41"/>
  <c r="CC41" s="1"/>
  <c r="CN41" s="1"/>
  <c r="X41"/>
  <c r="Y41"/>
  <c r="W33"/>
  <c r="CC33" s="1"/>
  <c r="CN33" s="1"/>
  <c r="X33"/>
  <c r="Y33"/>
  <c r="CE31"/>
  <c r="CF31" s="1"/>
  <c r="CG31" s="1"/>
  <c r="CA31" s="1"/>
  <c r="CL31" s="1"/>
  <c r="CM31"/>
  <c r="AH25" i="20"/>
  <c r="AE7"/>
  <c r="CD29"/>
  <c r="CK29"/>
  <c r="CD37"/>
  <c r="CK37"/>
  <c r="W81" i="16"/>
  <c r="X81"/>
  <c r="Y81"/>
  <c r="AE81"/>
  <c r="W65"/>
  <c r="X65"/>
  <c r="Y65"/>
  <c r="AE65"/>
  <c r="W47"/>
  <c r="Y47"/>
  <c r="X47"/>
  <c r="AE47"/>
  <c r="W39"/>
  <c r="CC39" s="1"/>
  <c r="CN39" s="1"/>
  <c r="X39"/>
  <c r="Y39"/>
  <c r="CE21"/>
  <c r="CF21" s="1"/>
  <c r="CM21"/>
  <c r="CE28"/>
  <c r="CF28" s="1"/>
  <c r="CG28" s="1"/>
  <c r="CA28" s="1"/>
  <c r="CL28" s="1"/>
  <c r="CM28"/>
  <c r="CE24"/>
  <c r="CF24" s="1"/>
  <c r="CG24" s="1"/>
  <c r="CA24" s="1"/>
  <c r="CL24" s="1"/>
  <c r="CM24"/>
  <c r="AV79" i="20"/>
  <c r="AN79"/>
  <c r="AQ79" s="1"/>
  <c r="BE89"/>
  <c r="AW89"/>
  <c r="AZ89" s="1"/>
  <c r="AX89"/>
  <c r="AY89"/>
  <c r="BA89" s="1"/>
  <c r="BB89" s="1"/>
  <c r="BC89" s="1"/>
  <c r="BY89"/>
  <c r="BE93"/>
  <c r="AW93"/>
  <c r="AZ93" s="1"/>
  <c r="BY93"/>
  <c r="BE97"/>
  <c r="AW97"/>
  <c r="AZ97" s="1"/>
  <c r="AY97"/>
  <c r="BA97" s="1"/>
  <c r="BB97" s="1"/>
  <c r="BC97" s="1"/>
  <c r="BY97"/>
  <c r="AW61"/>
  <c r="AZ61" s="1"/>
  <c r="AY61"/>
  <c r="AW65"/>
  <c r="AZ65" s="1"/>
  <c r="AY65"/>
  <c r="AW69"/>
  <c r="AZ69" s="1"/>
  <c r="AX69"/>
  <c r="AY69"/>
  <c r="AW73"/>
  <c r="AZ73" s="1"/>
  <c r="AW77"/>
  <c r="AZ77" s="1"/>
  <c r="AY77"/>
  <c r="CK44"/>
  <c r="CD44"/>
  <c r="CE21"/>
  <c r="CF21" s="1"/>
  <c r="CG21" s="1"/>
  <c r="CA21" s="1"/>
  <c r="CL21" s="1"/>
  <c r="CM21"/>
  <c r="AG81"/>
  <c r="AP80"/>
  <c r="AP84"/>
  <c r="AO87"/>
  <c r="AO91"/>
  <c r="AO95"/>
  <c r="AO99"/>
  <c r="AF60"/>
  <c r="AF64"/>
  <c r="AF68"/>
  <c r="AF72"/>
  <c r="AF76"/>
  <c r="AP42"/>
  <c r="AR42" s="1"/>
  <c r="AS42" s="1"/>
  <c r="AT42" s="1"/>
  <c r="AP50"/>
  <c r="AR50" s="1"/>
  <c r="AS50" s="1"/>
  <c r="AT50" s="1"/>
  <c r="AG57"/>
  <c r="AI57" s="1"/>
  <c r="AJ57" s="1"/>
  <c r="AK57" s="1"/>
  <c r="AF27"/>
  <c r="CC27" s="1"/>
  <c r="CN27" s="1"/>
  <c r="AG27"/>
  <c r="AF35"/>
  <c r="CC35" s="1"/>
  <c r="CN35" s="1"/>
  <c r="AG35"/>
  <c r="Z52"/>
  <c r="AA52" s="1"/>
  <c r="AB52" s="1"/>
  <c r="Q93" i="16"/>
  <c r="R93" s="1"/>
  <c r="S93" s="1"/>
  <c r="Q73"/>
  <c r="R73" s="1"/>
  <c r="S73" s="1"/>
  <c r="Q43"/>
  <c r="R43" s="1"/>
  <c r="S43" s="1"/>
  <c r="Q35"/>
  <c r="R35" s="1"/>
  <c r="S35" s="1"/>
  <c r="Q30"/>
  <c r="R30" s="1"/>
  <c r="S30" s="1"/>
  <c r="AF86" i="20"/>
  <c r="AF90"/>
  <c r="AF94"/>
  <c r="AF98"/>
  <c r="AO63"/>
  <c r="AO67"/>
  <c r="AO71"/>
  <c r="AO75"/>
  <c r="AG41"/>
  <c r="AI41" s="1"/>
  <c r="AJ41" s="1"/>
  <c r="AK41" s="1"/>
  <c r="AG45"/>
  <c r="AI45" s="1"/>
  <c r="AJ45" s="1"/>
  <c r="AK45" s="1"/>
  <c r="AG49"/>
  <c r="AI49" s="1"/>
  <c r="AJ49" s="1"/>
  <c r="AK49" s="1"/>
  <c r="AG53"/>
  <c r="AI53" s="1"/>
  <c r="AJ53" s="1"/>
  <c r="AK53" s="1"/>
  <c r="Z42"/>
  <c r="AA42" s="1"/>
  <c r="AB42" s="1"/>
  <c r="AP52"/>
  <c r="AR52" s="1"/>
  <c r="AS52" s="1"/>
  <c r="AT52" s="1"/>
  <c r="CB37"/>
  <c r="Z56" i="16"/>
  <c r="AA56" s="1"/>
  <c r="AB56" s="1"/>
  <c r="Z52"/>
  <c r="AA52" s="1"/>
  <c r="AB52" s="1"/>
  <c r="CB25"/>
  <c r="Q29"/>
  <c r="R29" s="1"/>
  <c r="S29" s="1"/>
  <c r="AE59"/>
  <c r="CB44" i="20"/>
  <c r="CB52"/>
  <c r="CB59"/>
  <c r="CB67"/>
  <c r="CB75"/>
  <c r="CB41"/>
  <c r="AF29"/>
  <c r="CC29" s="1"/>
  <c r="CN29" s="1"/>
  <c r="AG29"/>
  <c r="AI29" s="1"/>
  <c r="AJ29" s="1"/>
  <c r="AK29" s="1"/>
  <c r="AF37"/>
  <c r="CC37" s="1"/>
  <c r="CN37" s="1"/>
  <c r="AG37"/>
  <c r="AI37" s="1"/>
  <c r="AJ37" s="1"/>
  <c r="AK37" s="1"/>
  <c r="Z48"/>
  <c r="AA48" s="1"/>
  <c r="AB48" s="1"/>
  <c r="W7"/>
  <c r="AF79"/>
  <c r="CB18"/>
  <c r="AO89"/>
  <c r="AO93"/>
  <c r="AO97"/>
  <c r="AO61"/>
  <c r="AO65"/>
  <c r="AO69"/>
  <c r="AO73"/>
  <c r="AO77"/>
  <c r="AP40"/>
  <c r="AP48"/>
  <c r="CB25"/>
  <c r="CB33"/>
  <c r="Q58" i="16"/>
  <c r="R58" s="1"/>
  <c r="S58" s="1"/>
  <c r="CE28" i="20"/>
  <c r="CF28" s="1"/>
  <c r="CG28" s="1"/>
  <c r="CA28" s="1"/>
  <c r="CL28" s="1"/>
  <c r="CM28"/>
  <c r="CE36"/>
  <c r="CF36" s="1"/>
  <c r="CG36" s="1"/>
  <c r="CA36" s="1"/>
  <c r="CL36" s="1"/>
  <c r="CM36"/>
  <c r="CE32"/>
  <c r="CF32" s="1"/>
  <c r="CG32" s="1"/>
  <c r="CA32" s="1"/>
  <c r="CL32" s="1"/>
  <c r="CM32"/>
  <c r="BZ61"/>
  <c r="CJ61"/>
  <c r="BZ65"/>
  <c r="CJ65"/>
  <c r="BZ69"/>
  <c r="CJ69"/>
  <c r="BZ73"/>
  <c r="CJ73"/>
  <c r="BZ77"/>
  <c r="CJ77"/>
  <c r="CE29" i="16"/>
  <c r="CF29" s="1"/>
  <c r="CG29" s="1"/>
  <c r="CA29" s="1"/>
  <c r="CL29" s="1"/>
  <c r="CM29"/>
  <c r="CE26"/>
  <c r="CF26" s="1"/>
  <c r="CG26" s="1"/>
  <c r="CA26" s="1"/>
  <c r="CL26" s="1"/>
  <c r="CM26"/>
  <c r="CE22"/>
  <c r="CF22" s="1"/>
  <c r="CG22" s="1"/>
  <c r="CA22" s="1"/>
  <c r="CL22" s="1"/>
  <c r="CM22"/>
  <c r="CK42" i="20"/>
  <c r="CD42"/>
  <c r="CK50"/>
  <c r="CD50"/>
  <c r="CD31"/>
  <c r="CK31"/>
  <c r="W93" i="16"/>
  <c r="X93"/>
  <c r="Y93"/>
  <c r="AE93"/>
  <c r="W73"/>
  <c r="X73"/>
  <c r="Y73"/>
  <c r="AE73"/>
  <c r="W55"/>
  <c r="Y55"/>
  <c r="X55"/>
  <c r="AE55"/>
  <c r="AN55" s="1"/>
  <c r="W43"/>
  <c r="CC43" s="1"/>
  <c r="CN43" s="1"/>
  <c r="X43"/>
  <c r="Y43"/>
  <c r="W35"/>
  <c r="CC35" s="1"/>
  <c r="CN35" s="1"/>
  <c r="X35"/>
  <c r="CB35" s="1"/>
  <c r="Y35"/>
  <c r="CM42"/>
  <c r="CM34"/>
  <c r="CE22" i="20"/>
  <c r="CF22" s="1"/>
  <c r="CG22" s="1"/>
  <c r="CA22" s="1"/>
  <c r="CL22" s="1"/>
  <c r="CM22"/>
  <c r="Y36" i="16"/>
  <c r="W36"/>
  <c r="CC36" s="1"/>
  <c r="CN36" s="1"/>
  <c r="X36"/>
  <c r="Z36" s="1"/>
  <c r="AA36" s="1"/>
  <c r="AB36" s="1"/>
  <c r="Y60"/>
  <c r="W60"/>
  <c r="X60"/>
  <c r="AE60"/>
  <c r="Y68"/>
  <c r="W68"/>
  <c r="X68"/>
  <c r="AE68"/>
  <c r="Y76"/>
  <c r="W76"/>
  <c r="X76"/>
  <c r="AE76"/>
  <c r="Y84"/>
  <c r="W84"/>
  <c r="X84"/>
  <c r="AE84"/>
  <c r="Y92"/>
  <c r="W92"/>
  <c r="X92"/>
  <c r="AE92"/>
  <c r="CK30" i="20"/>
  <c r="CD30"/>
  <c r="CE30" s="1"/>
  <c r="CF30" s="1"/>
  <c r="CG30" s="1"/>
  <c r="CA30" s="1"/>
  <c r="CL30" s="1"/>
  <c r="CK38"/>
  <c r="CD38"/>
  <c r="CE38" s="1"/>
  <c r="CF38" s="1"/>
  <c r="CG38" s="1"/>
  <c r="CA38" s="1"/>
  <c r="CL38" s="1"/>
  <c r="CD19"/>
  <c r="CK19"/>
  <c r="Y32" i="16"/>
  <c r="W32"/>
  <c r="X32"/>
  <c r="CB32" s="1"/>
  <c r="Y64"/>
  <c r="W64"/>
  <c r="X64"/>
  <c r="AE64"/>
  <c r="Y72"/>
  <c r="W72"/>
  <c r="X72"/>
  <c r="AE72"/>
  <c r="Y80"/>
  <c r="W80"/>
  <c r="X80"/>
  <c r="AE80"/>
  <c r="Y96"/>
  <c r="W96"/>
  <c r="X96"/>
  <c r="AE96"/>
  <c r="AH56"/>
  <c r="AG56"/>
  <c r="AF56"/>
  <c r="AH52"/>
  <c r="AG52"/>
  <c r="CB52" s="1"/>
  <c r="AF52"/>
  <c r="CC52" s="1"/>
  <c r="CN52" s="1"/>
  <c r="AN59"/>
  <c r="AP59" s="1"/>
  <c r="AM7"/>
  <c r="G32" i="19" s="1"/>
  <c r="O68" s="1"/>
  <c r="T68" s="1"/>
  <c r="U68" s="1"/>
  <c r="BY59" i="16"/>
  <c r="AN83" i="20"/>
  <c r="AQ83" s="1"/>
  <c r="AV83"/>
  <c r="AO83"/>
  <c r="AP83"/>
  <c r="AR83" s="1"/>
  <c r="AS83" s="1"/>
  <c r="AT83" s="1"/>
  <c r="BE82"/>
  <c r="AW82"/>
  <c r="AZ82" s="1"/>
  <c r="AX82"/>
  <c r="BY82"/>
  <c r="AV88"/>
  <c r="AN88"/>
  <c r="AQ88" s="1"/>
  <c r="AO88"/>
  <c r="AV92"/>
  <c r="AN92"/>
  <c r="AQ92" s="1"/>
  <c r="AO92"/>
  <c r="AV96"/>
  <c r="AN96"/>
  <c r="AQ96" s="1"/>
  <c r="AN62"/>
  <c r="AQ62" s="1"/>
  <c r="AV62"/>
  <c r="AP62"/>
  <c r="AN66"/>
  <c r="AQ66" s="1"/>
  <c r="AV66"/>
  <c r="AP66"/>
  <c r="AN70"/>
  <c r="AQ70" s="1"/>
  <c r="AV70"/>
  <c r="AP70"/>
  <c r="AN74"/>
  <c r="AQ74" s="1"/>
  <c r="AV74"/>
  <c r="AP74"/>
  <c r="AN78"/>
  <c r="AQ78" s="1"/>
  <c r="AV78"/>
  <c r="AP78"/>
  <c r="AN39"/>
  <c r="AP39" s="1"/>
  <c r="AM7"/>
  <c r="BY39"/>
  <c r="AN43"/>
  <c r="AQ43" s="1"/>
  <c r="BY43"/>
  <c r="AN47"/>
  <c r="AQ47" s="1"/>
  <c r="BY47"/>
  <c r="AN51"/>
  <c r="AQ51" s="1"/>
  <c r="BY51"/>
  <c r="AN55"/>
  <c r="AQ55" s="1"/>
  <c r="BY55"/>
  <c r="AN58"/>
  <c r="AQ58" s="1"/>
  <c r="AO58"/>
  <c r="CC58" s="1"/>
  <c r="CN58" s="1"/>
  <c r="BY58"/>
  <c r="CD25"/>
  <c r="CK25"/>
  <c r="CD33"/>
  <c r="CK33"/>
  <c r="Q31" i="16"/>
  <c r="R31" s="1"/>
  <c r="S31" s="1"/>
  <c r="P19" i="19" s="1"/>
  <c r="M66" s="1"/>
  <c r="O19"/>
  <c r="Z16" i="20"/>
  <c r="AA16" s="1"/>
  <c r="AB16" s="1"/>
  <c r="AB7" s="1"/>
  <c r="X7"/>
  <c r="Y62" i="16"/>
  <c r="W62"/>
  <c r="X62"/>
  <c r="AE62"/>
  <c r="Y70"/>
  <c r="W70"/>
  <c r="X70"/>
  <c r="AE70"/>
  <c r="Y78"/>
  <c r="W78"/>
  <c r="X78"/>
  <c r="AE78"/>
  <c r="Y86"/>
  <c r="W86"/>
  <c r="X86"/>
  <c r="AE86"/>
  <c r="Y94"/>
  <c r="W94"/>
  <c r="X94"/>
  <c r="AE94"/>
  <c r="L65" i="19"/>
  <c r="J7" i="16"/>
  <c r="K10" i="19" s="1"/>
  <c r="M56" s="1"/>
  <c r="M64" s="1"/>
  <c r="J19"/>
  <c r="M65" s="1"/>
  <c r="CP21" i="16"/>
  <c r="W44"/>
  <c r="Y44"/>
  <c r="X44"/>
  <c r="AE44"/>
  <c r="CK40" i="20"/>
  <c r="CD40"/>
  <c r="CK48"/>
  <c r="CD48"/>
  <c r="CK52"/>
  <c r="CD52"/>
  <c r="CK26"/>
  <c r="CD26"/>
  <c r="CE26" s="1"/>
  <c r="CF26" s="1"/>
  <c r="CG26" s="1"/>
  <c r="CA26" s="1"/>
  <c r="CL26" s="1"/>
  <c r="CK34"/>
  <c r="CD34"/>
  <c r="CE34" s="1"/>
  <c r="CF34" s="1"/>
  <c r="CG34" s="1"/>
  <c r="CA34" s="1"/>
  <c r="CL34" s="1"/>
  <c r="CD23"/>
  <c r="CK23"/>
  <c r="Y40" i="16"/>
  <c r="W40"/>
  <c r="CC40" s="1"/>
  <c r="CN40" s="1"/>
  <c r="X40"/>
  <c r="Y88"/>
  <c r="W88"/>
  <c r="X88"/>
  <c r="AE88"/>
  <c r="X58"/>
  <c r="W58"/>
  <c r="Y58"/>
  <c r="AE58"/>
  <c r="AN58" s="1"/>
  <c r="AF7" i="20"/>
  <c r="Q97" i="16"/>
  <c r="R97" s="1"/>
  <c r="S97" s="1"/>
  <c r="Q85"/>
  <c r="R85" s="1"/>
  <c r="S85" s="1"/>
  <c r="Q69"/>
  <c r="R69" s="1"/>
  <c r="S69" s="1"/>
  <c r="Q95"/>
  <c r="R95" s="1"/>
  <c r="S95" s="1"/>
  <c r="Q87"/>
  <c r="R87" s="1"/>
  <c r="S87" s="1"/>
  <c r="Q79"/>
  <c r="R79" s="1"/>
  <c r="S79" s="1"/>
  <c r="Q71"/>
  <c r="R71" s="1"/>
  <c r="S71" s="1"/>
  <c r="Q63"/>
  <c r="R63" s="1"/>
  <c r="S63" s="1"/>
  <c r="Q37"/>
  <c r="R37" s="1"/>
  <c r="S37" s="1"/>
  <c r="CB23" i="20"/>
  <c r="CB46"/>
  <c r="CB54"/>
  <c r="CB31"/>
  <c r="CB17"/>
  <c r="Q46" i="16"/>
  <c r="R46" s="1"/>
  <c r="S46" s="1"/>
  <c r="Q54"/>
  <c r="R54" s="1"/>
  <c r="S54" s="1"/>
  <c r="CC24" i="20"/>
  <c r="CN24" s="1"/>
  <c r="Q89" i="16"/>
  <c r="R89" s="1"/>
  <c r="S89" s="1"/>
  <c r="Q77"/>
  <c r="R77" s="1"/>
  <c r="S77" s="1"/>
  <c r="Q61"/>
  <c r="R61" s="1"/>
  <c r="S61" s="1"/>
  <c r="Q99"/>
  <c r="R99" s="1"/>
  <c r="S99" s="1"/>
  <c r="Q83"/>
  <c r="R83" s="1"/>
  <c r="S83" s="1"/>
  <c r="Q33"/>
  <c r="R33" s="1"/>
  <c r="S33" s="1"/>
  <c r="AI25" i="20"/>
  <c r="AJ25" s="1"/>
  <c r="AK25" s="1"/>
  <c r="AG7"/>
  <c r="CB19"/>
  <c r="Q81" i="16"/>
  <c r="R81" s="1"/>
  <c r="S81" s="1"/>
  <c r="Q65"/>
  <c r="R65" s="1"/>
  <c r="S65" s="1"/>
  <c r="Q39"/>
  <c r="R39" s="1"/>
  <c r="S39" s="1"/>
  <c r="CB23"/>
  <c r="CB30"/>
  <c r="CO82" l="1"/>
  <c r="CO35"/>
  <c r="CO89"/>
  <c r="CO98"/>
  <c r="CO91"/>
  <c r="CO33"/>
  <c r="CO65"/>
  <c r="CO70"/>
  <c r="CO23"/>
  <c r="Q67"/>
  <c r="R67" s="1"/>
  <c r="S67" s="1"/>
  <c r="CE38"/>
  <c r="CF38" s="1"/>
  <c r="CG38" s="1"/>
  <c r="CA38" s="1"/>
  <c r="CL38" s="1"/>
  <c r="CE27"/>
  <c r="CF27" s="1"/>
  <c r="CG27" s="1"/>
  <c r="CA27" s="1"/>
  <c r="CL27" s="1"/>
  <c r="Y91"/>
  <c r="Y50"/>
  <c r="X74"/>
  <c r="Q49"/>
  <c r="R49" s="1"/>
  <c r="S49" s="1"/>
  <c r="CO27"/>
  <c r="CO40"/>
  <c r="CO96"/>
  <c r="CO57"/>
  <c r="CO50"/>
  <c r="CO51"/>
  <c r="CO54"/>
  <c r="CO79"/>
  <c r="CO64"/>
  <c r="CO67"/>
  <c r="CO73"/>
  <c r="CO45"/>
  <c r="CO52"/>
  <c r="L64" i="19"/>
  <c r="L56"/>
  <c r="CO66" i="16"/>
  <c r="CO22"/>
  <c r="CO74"/>
  <c r="CO80"/>
  <c r="CO32"/>
  <c r="CO41"/>
  <c r="CO75"/>
  <c r="CO48"/>
  <c r="CO90"/>
  <c r="CO85"/>
  <c r="CO83"/>
  <c r="CO78"/>
  <c r="CO93"/>
  <c r="CO77"/>
  <c r="CO37"/>
  <c r="CO21"/>
  <c r="CO24"/>
  <c r="CO69"/>
  <c r="CO25"/>
  <c r="CO36"/>
  <c r="CO30"/>
  <c r="CO87"/>
  <c r="CO81"/>
  <c r="CO72"/>
  <c r="CO68"/>
  <c r="CO63"/>
  <c r="CO29"/>
  <c r="CO62"/>
  <c r="CO26"/>
  <c r="CO55"/>
  <c r="CO76"/>
  <c r="CO99"/>
  <c r="CO49"/>
  <c r="CO46"/>
  <c r="CO39"/>
  <c r="CO84"/>
  <c r="CO56"/>
  <c r="CO92"/>
  <c r="CO97"/>
  <c r="CO95"/>
  <c r="CO53"/>
  <c r="CO94"/>
  <c r="CO58"/>
  <c r="CO31"/>
  <c r="CO43"/>
  <c r="CO34"/>
  <c r="CO61"/>
  <c r="CO71"/>
  <c r="CO86"/>
  <c r="CO47"/>
  <c r="CO88"/>
  <c r="CO60"/>
  <c r="CO44"/>
  <c r="AW59"/>
  <c r="AZ59" s="1"/>
  <c r="AV7"/>
  <c r="M32" i="19" s="1"/>
  <c r="O69" s="1"/>
  <c r="T69" s="1"/>
  <c r="U69" s="1"/>
  <c r="V7" i="16"/>
  <c r="N22" i="19" s="1"/>
  <c r="P66" s="1"/>
  <c r="N7" i="16"/>
  <c r="K22" i="19" s="1"/>
  <c r="S65" s="1"/>
  <c r="Q32" i="16"/>
  <c r="R32" s="1"/>
  <c r="S32" s="1"/>
  <c r="CC56"/>
  <c r="CN56" s="1"/>
  <c r="CG21"/>
  <c r="CA21" s="1"/>
  <c r="CL21" s="1"/>
  <c r="AE49"/>
  <c r="AE67"/>
  <c r="AH67" s="1"/>
  <c r="AE50"/>
  <c r="O7"/>
  <c r="I22" i="19" s="1"/>
  <c r="Q65" s="1"/>
  <c r="V65" s="1"/>
  <c r="W65" s="1"/>
  <c r="CB36" i="16"/>
  <c r="CM36" s="1"/>
  <c r="AE91"/>
  <c r="AH91" s="1"/>
  <c r="AW85" i="20"/>
  <c r="AZ85" s="1"/>
  <c r="AY85"/>
  <c r="BA85" s="1"/>
  <c r="BB85" s="1"/>
  <c r="BC85" s="1"/>
  <c r="BE85"/>
  <c r="AX85"/>
  <c r="AO56"/>
  <c r="CC56" s="1"/>
  <c r="CN56" s="1"/>
  <c r="AI85"/>
  <c r="AJ85" s="1"/>
  <c r="AK85" s="1"/>
  <c r="AP58"/>
  <c r="AO39"/>
  <c r="AO96"/>
  <c r="AP92"/>
  <c r="AR92" s="1"/>
  <c r="AS92" s="1"/>
  <c r="AT92" s="1"/>
  <c r="AY82"/>
  <c r="CB50"/>
  <c r="CB49"/>
  <c r="AX77"/>
  <c r="AY73"/>
  <c r="AX61"/>
  <c r="AX97"/>
  <c r="AY93"/>
  <c r="AP79"/>
  <c r="AY71"/>
  <c r="AY63"/>
  <c r="AO94"/>
  <c r="AP90"/>
  <c r="AR90" s="1"/>
  <c r="AS90" s="1"/>
  <c r="AT90" s="1"/>
  <c r="AO72"/>
  <c r="AO64"/>
  <c r="AX95"/>
  <c r="AY91"/>
  <c r="BA91" s="1"/>
  <c r="BB91" s="1"/>
  <c r="BC91" s="1"/>
  <c r="AX84"/>
  <c r="AP81"/>
  <c r="AR81" s="1"/>
  <c r="AS81" s="1"/>
  <c r="AT81" s="1"/>
  <c r="BZ56"/>
  <c r="CJ56"/>
  <c r="AP56"/>
  <c r="Q48" i="16"/>
  <c r="R48" s="1"/>
  <c r="S48" s="1"/>
  <c r="AR56"/>
  <c r="AS56" s="1"/>
  <c r="AT56" s="1"/>
  <c r="W48"/>
  <c r="AE48"/>
  <c r="X48"/>
  <c r="Y48"/>
  <c r="AO58"/>
  <c r="AP58"/>
  <c r="AQ58"/>
  <c r="AQ57"/>
  <c r="AP57"/>
  <c r="AO57"/>
  <c r="AP54"/>
  <c r="AQ54"/>
  <c r="AO54"/>
  <c r="AQ55"/>
  <c r="AP55"/>
  <c r="AO55"/>
  <c r="AI56"/>
  <c r="AJ56" s="1"/>
  <c r="AK56" s="1"/>
  <c r="Z43"/>
  <c r="AA43" s="1"/>
  <c r="AB43" s="1"/>
  <c r="Z73"/>
  <c r="AA73" s="1"/>
  <c r="AB73" s="1"/>
  <c r="Z45"/>
  <c r="AA45" s="1"/>
  <c r="AB45" s="1"/>
  <c r="Z53"/>
  <c r="AA53" s="1"/>
  <c r="AB53" s="1"/>
  <c r="AO59"/>
  <c r="S7"/>
  <c r="J22" i="19" s="1"/>
  <c r="R65" s="1"/>
  <c r="Z51" i="16"/>
  <c r="AA51" s="1"/>
  <c r="AB51" s="1"/>
  <c r="BZ72" i="20"/>
  <c r="CJ72"/>
  <c r="BZ64"/>
  <c r="CJ64"/>
  <c r="BZ84"/>
  <c r="CJ84"/>
  <c r="CE23" i="16"/>
  <c r="CF23" s="1"/>
  <c r="CG23" s="1"/>
  <c r="CA23" s="1"/>
  <c r="CL23" s="1"/>
  <c r="CM23"/>
  <c r="CE19" i="20"/>
  <c r="CF19" s="1"/>
  <c r="CG19" s="1"/>
  <c r="CA19" s="1"/>
  <c r="CL19" s="1"/>
  <c r="CM19"/>
  <c r="CE36" i="16"/>
  <c r="CF36" s="1"/>
  <c r="CG36" s="1"/>
  <c r="CA36" s="1"/>
  <c r="CL36" s="1"/>
  <c r="AG88"/>
  <c r="AN88"/>
  <c r="AW88" s="1"/>
  <c r="AF88"/>
  <c r="AH88"/>
  <c r="Z40"/>
  <c r="AA40" s="1"/>
  <c r="AB40" s="1"/>
  <c r="CB40"/>
  <c r="Z44"/>
  <c r="AA44" s="1"/>
  <c r="AB44" s="1"/>
  <c r="V19" i="19" s="1"/>
  <c r="M67" s="1"/>
  <c r="U19"/>
  <c r="W19"/>
  <c r="N67" s="1"/>
  <c r="AG86" i="16"/>
  <c r="AN86"/>
  <c r="AW86" s="1"/>
  <c r="AF86"/>
  <c r="AH86"/>
  <c r="AG70"/>
  <c r="AH70"/>
  <c r="AN70"/>
  <c r="AW70" s="1"/>
  <c r="AF70"/>
  <c r="L66" i="19"/>
  <c r="BZ58" i="20"/>
  <c r="CJ58"/>
  <c r="AR58"/>
  <c r="AS58" s="1"/>
  <c r="AT58" s="1"/>
  <c r="CB58"/>
  <c r="BZ51"/>
  <c r="CJ51"/>
  <c r="BZ47"/>
  <c r="CJ47"/>
  <c r="BZ43"/>
  <c r="CJ43"/>
  <c r="BZ39"/>
  <c r="CJ39"/>
  <c r="BE92"/>
  <c r="AW92"/>
  <c r="AZ92" s="1"/>
  <c r="AX92"/>
  <c r="CE30" i="16"/>
  <c r="CF30" s="1"/>
  <c r="CG30" s="1"/>
  <c r="CA30" s="1"/>
  <c r="CL30" s="1"/>
  <c r="CM30"/>
  <c r="CM32"/>
  <c r="CE32"/>
  <c r="CF32" s="1"/>
  <c r="CG32" s="1"/>
  <c r="CA32" s="1"/>
  <c r="CL32" s="1"/>
  <c r="CE31" i="20"/>
  <c r="CF31" s="1"/>
  <c r="CG31" s="1"/>
  <c r="CA31" s="1"/>
  <c r="CL31" s="1"/>
  <c r="CM31"/>
  <c r="CE46"/>
  <c r="CF46" s="1"/>
  <c r="CG46" s="1"/>
  <c r="CA46" s="1"/>
  <c r="CL46" s="1"/>
  <c r="CM46"/>
  <c r="CE23"/>
  <c r="CF23" s="1"/>
  <c r="CG23" s="1"/>
  <c r="CA23" s="1"/>
  <c r="CL23" s="1"/>
  <c r="CM23"/>
  <c r="Z58" i="16"/>
  <c r="AA58" s="1"/>
  <c r="AB58" s="1"/>
  <c r="Z88"/>
  <c r="AA88" s="1"/>
  <c r="AB88" s="1"/>
  <c r="AH44"/>
  <c r="AG44"/>
  <c r="AF44"/>
  <c r="Z94"/>
  <c r="AA94" s="1"/>
  <c r="AB94" s="1"/>
  <c r="Z86"/>
  <c r="AA86" s="1"/>
  <c r="AB86" s="1"/>
  <c r="Z78"/>
  <c r="AA78" s="1"/>
  <c r="AB78" s="1"/>
  <c r="Z70"/>
  <c r="AA70" s="1"/>
  <c r="AB70" s="1"/>
  <c r="Z62"/>
  <c r="AA62" s="1"/>
  <c r="AB62" s="1"/>
  <c r="AQ39" i="20"/>
  <c r="AR39" s="1"/>
  <c r="AS39" s="1"/>
  <c r="AT39" s="1"/>
  <c r="AN7"/>
  <c r="AW78"/>
  <c r="AZ78" s="1"/>
  <c r="BY78"/>
  <c r="AW74"/>
  <c r="AZ74" s="1"/>
  <c r="BY74"/>
  <c r="AW70"/>
  <c r="AZ70" s="1"/>
  <c r="BY70"/>
  <c r="AW66"/>
  <c r="AZ66" s="1"/>
  <c r="BY66"/>
  <c r="AW62"/>
  <c r="AZ62" s="1"/>
  <c r="BY62"/>
  <c r="BE96"/>
  <c r="AW96"/>
  <c r="AZ96" s="1"/>
  <c r="AX96"/>
  <c r="BE88"/>
  <c r="AW88"/>
  <c r="AZ88" s="1"/>
  <c r="AQ59" i="16"/>
  <c r="AR59" s="1"/>
  <c r="AS59" s="1"/>
  <c r="AT59" s="1"/>
  <c r="Z96"/>
  <c r="AA96" s="1"/>
  <c r="AB96" s="1"/>
  <c r="Z80"/>
  <c r="AA80" s="1"/>
  <c r="AB80" s="1"/>
  <c r="Z72"/>
  <c r="AA72" s="1"/>
  <c r="AB72" s="1"/>
  <c r="Z64"/>
  <c r="AA64" s="1"/>
  <c r="AB64" s="1"/>
  <c r="AG92"/>
  <c r="AN92"/>
  <c r="AW92" s="1"/>
  <c r="AF92"/>
  <c r="AH92"/>
  <c r="AG84"/>
  <c r="AN84"/>
  <c r="AW84" s="1"/>
  <c r="AF84"/>
  <c r="AH84"/>
  <c r="AG76"/>
  <c r="AF76"/>
  <c r="AH76"/>
  <c r="AN76"/>
  <c r="AW76" s="1"/>
  <c r="AG68"/>
  <c r="AH68"/>
  <c r="AN68"/>
  <c r="AW68" s="1"/>
  <c r="AF68"/>
  <c r="AG60"/>
  <c r="AN60"/>
  <c r="AW60" s="1"/>
  <c r="AH60"/>
  <c r="AF60"/>
  <c r="CD77" i="20"/>
  <c r="CK77"/>
  <c r="CD73"/>
  <c r="CK73"/>
  <c r="CD69"/>
  <c r="CK69"/>
  <c r="CD65"/>
  <c r="CK65"/>
  <c r="CD61"/>
  <c r="CK61"/>
  <c r="CE33"/>
  <c r="CF33" s="1"/>
  <c r="CG33" s="1"/>
  <c r="CA33" s="1"/>
  <c r="CL33" s="1"/>
  <c r="CM33"/>
  <c r="AR48"/>
  <c r="AS48" s="1"/>
  <c r="AT48" s="1"/>
  <c r="CB48"/>
  <c r="CE18"/>
  <c r="CF18" s="1"/>
  <c r="CG18" s="1"/>
  <c r="CA18" s="1"/>
  <c r="CL18" s="1"/>
  <c r="CM18"/>
  <c r="CM49"/>
  <c r="CM75"/>
  <c r="CM67"/>
  <c r="CM59"/>
  <c r="CE44"/>
  <c r="CF44" s="1"/>
  <c r="CG44" s="1"/>
  <c r="CA44" s="1"/>
  <c r="CL44" s="1"/>
  <c r="CM44"/>
  <c r="AR80"/>
  <c r="AS80" s="1"/>
  <c r="AT80" s="1"/>
  <c r="BA77"/>
  <c r="BB77" s="1"/>
  <c r="BC77" s="1"/>
  <c r="CB77"/>
  <c r="BA69"/>
  <c r="BB69" s="1"/>
  <c r="BC69" s="1"/>
  <c r="CB69"/>
  <c r="BA61"/>
  <c r="BB61" s="1"/>
  <c r="BC61" s="1"/>
  <c r="CB61"/>
  <c r="BZ93"/>
  <c r="CJ93"/>
  <c r="BF93"/>
  <c r="BI93" s="1"/>
  <c r="AW79"/>
  <c r="AZ79" s="1"/>
  <c r="BE79"/>
  <c r="AX79"/>
  <c r="Z39" i="16"/>
  <c r="AA39" s="1"/>
  <c r="AB39" s="1"/>
  <c r="CB39"/>
  <c r="AF47"/>
  <c r="AG47"/>
  <c r="AH47"/>
  <c r="AF65"/>
  <c r="AH65"/>
  <c r="AN65"/>
  <c r="AW65" s="1"/>
  <c r="AG65"/>
  <c r="AI65" s="1"/>
  <c r="AJ65" s="1"/>
  <c r="AK65" s="1"/>
  <c r="Z65"/>
  <c r="AA65" s="1"/>
  <c r="AB65" s="1"/>
  <c r="AF81"/>
  <c r="AH81"/>
  <c r="AG81"/>
  <c r="AN81"/>
  <c r="AW81" s="1"/>
  <c r="Z41"/>
  <c r="AA41" s="1"/>
  <c r="AB41" s="1"/>
  <c r="CB41"/>
  <c r="AF49"/>
  <c r="CC49" s="1"/>
  <c r="CN49" s="1"/>
  <c r="AG49"/>
  <c r="AH49"/>
  <c r="AF57"/>
  <c r="AG57"/>
  <c r="AH57"/>
  <c r="AF67"/>
  <c r="AN67"/>
  <c r="AW67" s="1"/>
  <c r="Z67"/>
  <c r="AA67" s="1"/>
  <c r="AB67" s="1"/>
  <c r="AF75"/>
  <c r="AH75"/>
  <c r="AN75"/>
  <c r="AW75" s="1"/>
  <c r="AG75"/>
  <c r="AI75" s="1"/>
  <c r="AJ75" s="1"/>
  <c r="AK75" s="1"/>
  <c r="Z75"/>
  <c r="AA75" s="1"/>
  <c r="AB75" s="1"/>
  <c r="AF83"/>
  <c r="AH83"/>
  <c r="AG83"/>
  <c r="AN83"/>
  <c r="AW83" s="1"/>
  <c r="AF91"/>
  <c r="AG91"/>
  <c r="AF99"/>
  <c r="AH99"/>
  <c r="AG99"/>
  <c r="AN99"/>
  <c r="AW99" s="1"/>
  <c r="AF61"/>
  <c r="AH61"/>
  <c r="AG61"/>
  <c r="AN61"/>
  <c r="AW61" s="1"/>
  <c r="Z61"/>
  <c r="AA61" s="1"/>
  <c r="AB61" s="1"/>
  <c r="AF77"/>
  <c r="AH77"/>
  <c r="AN77"/>
  <c r="AW77" s="1"/>
  <c r="AG77"/>
  <c r="AI77" s="1"/>
  <c r="AJ77" s="1"/>
  <c r="AK77" s="1"/>
  <c r="AF89"/>
  <c r="AH89"/>
  <c r="AG89"/>
  <c r="AN89"/>
  <c r="AW89" s="1"/>
  <c r="AH50"/>
  <c r="AG50"/>
  <c r="AF50"/>
  <c r="CC50" s="1"/>
  <c r="CN50" s="1"/>
  <c r="AH54"/>
  <c r="AG54"/>
  <c r="AF54"/>
  <c r="CC54" s="1"/>
  <c r="CN54" s="1"/>
  <c r="AH46"/>
  <c r="AG46"/>
  <c r="AF46"/>
  <c r="BZ53" i="20"/>
  <c r="CJ53"/>
  <c r="BZ49"/>
  <c r="CJ49"/>
  <c r="BZ45"/>
  <c r="CJ45"/>
  <c r="BZ41"/>
  <c r="CJ41"/>
  <c r="BZ75"/>
  <c r="CJ75"/>
  <c r="BZ71"/>
  <c r="CJ71"/>
  <c r="BZ67"/>
  <c r="CJ67"/>
  <c r="BZ63"/>
  <c r="CJ63"/>
  <c r="BZ59"/>
  <c r="CJ59"/>
  <c r="AZ59"/>
  <c r="BA59" s="1"/>
  <c r="BB59" s="1"/>
  <c r="BC59" s="1"/>
  <c r="BE94"/>
  <c r="AW94"/>
  <c r="AZ94" s="1"/>
  <c r="BE86"/>
  <c r="AW86"/>
  <c r="AZ86" s="1"/>
  <c r="Z74" i="16"/>
  <c r="AA74" s="1"/>
  <c r="AB74" s="1"/>
  <c r="AY76" i="20"/>
  <c r="AW76"/>
  <c r="AZ76" s="1"/>
  <c r="AX76"/>
  <c r="AW68"/>
  <c r="AZ68" s="1"/>
  <c r="AY60"/>
  <c r="AW60"/>
  <c r="AZ60" s="1"/>
  <c r="AX60"/>
  <c r="BZ99"/>
  <c r="CJ99"/>
  <c r="BF99"/>
  <c r="BI99" s="1"/>
  <c r="BZ91"/>
  <c r="CJ91"/>
  <c r="BH91"/>
  <c r="BF91"/>
  <c r="BI91" s="1"/>
  <c r="BG91"/>
  <c r="BF80"/>
  <c r="BI80" s="1"/>
  <c r="BH80"/>
  <c r="BJ80" s="1"/>
  <c r="BK80" s="1"/>
  <c r="BL80" s="1"/>
  <c r="BG80"/>
  <c r="BE81"/>
  <c r="AW81"/>
  <c r="AZ81" s="1"/>
  <c r="AX81"/>
  <c r="AY81"/>
  <c r="BA81" s="1"/>
  <c r="BB81" s="1"/>
  <c r="BC81" s="1"/>
  <c r="AF45" i="16"/>
  <c r="CC45" s="1"/>
  <c r="CN45" s="1"/>
  <c r="AG45"/>
  <c r="AH45"/>
  <c r="AF53"/>
  <c r="AG53"/>
  <c r="AH53"/>
  <c r="AF63"/>
  <c r="AH63"/>
  <c r="AG63"/>
  <c r="AN63"/>
  <c r="AW63" s="1"/>
  <c r="AF71"/>
  <c r="AH71"/>
  <c r="AN71"/>
  <c r="AW71" s="1"/>
  <c r="AG71"/>
  <c r="AI71" s="1"/>
  <c r="AJ71" s="1"/>
  <c r="AK71" s="1"/>
  <c r="AF79"/>
  <c r="AH79"/>
  <c r="AG79"/>
  <c r="AN79"/>
  <c r="AW79" s="1"/>
  <c r="AF87"/>
  <c r="AH87"/>
  <c r="AG87"/>
  <c r="AN87"/>
  <c r="AW87" s="1"/>
  <c r="AF95"/>
  <c r="AH95"/>
  <c r="AG95"/>
  <c r="AI95" s="1"/>
  <c r="AJ95" s="1"/>
  <c r="AK95" s="1"/>
  <c r="AN95"/>
  <c r="AW95" s="1"/>
  <c r="AF51"/>
  <c r="CC51" s="1"/>
  <c r="CN51" s="1"/>
  <c r="AG51"/>
  <c r="AH51"/>
  <c r="AF69"/>
  <c r="AH69"/>
  <c r="AN69"/>
  <c r="AW69" s="1"/>
  <c r="AG69"/>
  <c r="AI69" s="1"/>
  <c r="AJ69" s="1"/>
  <c r="AK69" s="1"/>
  <c r="AF85"/>
  <c r="AH85"/>
  <c r="AG85"/>
  <c r="AN85"/>
  <c r="AW85" s="1"/>
  <c r="AF97"/>
  <c r="AH97"/>
  <c r="AG97"/>
  <c r="AN97"/>
  <c r="AW97" s="1"/>
  <c r="Z59"/>
  <c r="AA59" s="1"/>
  <c r="AB59" s="1"/>
  <c r="AO55" i="20"/>
  <c r="CC55" s="1"/>
  <c r="CN55" s="1"/>
  <c r="AP55"/>
  <c r="AO51"/>
  <c r="CC51" s="1"/>
  <c r="CN51" s="1"/>
  <c r="AP51"/>
  <c r="AO47"/>
  <c r="CC47" s="1"/>
  <c r="CN47" s="1"/>
  <c r="AP47"/>
  <c r="AO43"/>
  <c r="CC43" s="1"/>
  <c r="CN43" s="1"/>
  <c r="AP43"/>
  <c r="AO78"/>
  <c r="AO74"/>
  <c r="AO70"/>
  <c r="AO66"/>
  <c r="AO62"/>
  <c r="AP96"/>
  <c r="AP88"/>
  <c r="AI52" i="16"/>
  <c r="AJ52" s="1"/>
  <c r="AK52" s="1"/>
  <c r="W7"/>
  <c r="Q22" i="19" s="1"/>
  <c r="S66" s="1"/>
  <c r="Z35" i="16"/>
  <c r="AA35" s="1"/>
  <c r="AB35" s="1"/>
  <c r="Z55"/>
  <c r="AA55" s="1"/>
  <c r="AB55" s="1"/>
  <c r="CC77" i="20"/>
  <c r="CN77" s="1"/>
  <c r="CC69"/>
  <c r="CN69" s="1"/>
  <c r="CC61"/>
  <c r="CN61" s="1"/>
  <c r="CB42"/>
  <c r="CB56" i="16"/>
  <c r="CB43"/>
  <c r="CB29" i="20"/>
  <c r="CB45"/>
  <c r="AX73"/>
  <c r="AX65"/>
  <c r="AX93"/>
  <c r="AO79"/>
  <c r="Z81" i="16"/>
  <c r="AA81" s="1"/>
  <c r="AB81" s="1"/>
  <c r="Z83"/>
  <c r="AA83" s="1"/>
  <c r="AB83" s="1"/>
  <c r="Z91"/>
  <c r="AA91" s="1"/>
  <c r="AB91" s="1"/>
  <c r="Z99"/>
  <c r="AA99" s="1"/>
  <c r="AB99" s="1"/>
  <c r="Z77"/>
  <c r="AA77" s="1"/>
  <c r="AB77" s="1"/>
  <c r="Z89"/>
  <c r="AA89" s="1"/>
  <c r="AB89" s="1"/>
  <c r="CC46"/>
  <c r="CN46" s="1"/>
  <c r="AX75" i="20"/>
  <c r="AX71"/>
  <c r="CC71" s="1"/>
  <c r="CN71" s="1"/>
  <c r="AX67"/>
  <c r="AX63"/>
  <c r="CC63" s="1"/>
  <c r="CN63" s="1"/>
  <c r="AP94"/>
  <c r="AP86"/>
  <c r="AO57"/>
  <c r="CC57" s="1"/>
  <c r="CN57" s="1"/>
  <c r="AP57"/>
  <c r="AO76"/>
  <c r="CC76" s="1"/>
  <c r="CN76" s="1"/>
  <c r="AO68"/>
  <c r="AO60"/>
  <c r="CC60" s="1"/>
  <c r="CN60" s="1"/>
  <c r="AX99"/>
  <c r="AX91"/>
  <c r="AY84"/>
  <c r="BA84" s="1"/>
  <c r="BB84" s="1"/>
  <c r="BC84" s="1"/>
  <c r="AX80"/>
  <c r="CC80" s="1"/>
  <c r="CN80" s="1"/>
  <c r="AO81"/>
  <c r="Z37" i="16"/>
  <c r="AA37" s="1"/>
  <c r="AB37" s="1"/>
  <c r="Z63"/>
  <c r="AA63" s="1"/>
  <c r="AB63" s="1"/>
  <c r="Z71"/>
  <c r="AA71" s="1"/>
  <c r="AB71" s="1"/>
  <c r="Z79"/>
  <c r="AA79" s="1"/>
  <c r="AB79" s="1"/>
  <c r="Z87"/>
  <c r="AA87" s="1"/>
  <c r="AB87" s="1"/>
  <c r="Z95"/>
  <c r="AA95" s="1"/>
  <c r="AB95" s="1"/>
  <c r="Z69"/>
  <c r="AA69" s="1"/>
  <c r="AB69" s="1"/>
  <c r="Z85"/>
  <c r="AA85" s="1"/>
  <c r="AB85" s="1"/>
  <c r="Z97"/>
  <c r="AA97" s="1"/>
  <c r="AB97" s="1"/>
  <c r="CE17" i="20"/>
  <c r="CF17" s="1"/>
  <c r="CG17" s="1"/>
  <c r="CA17" s="1"/>
  <c r="CL17" s="1"/>
  <c r="CM17"/>
  <c r="CE54"/>
  <c r="CF54" s="1"/>
  <c r="CG54" s="1"/>
  <c r="CA54" s="1"/>
  <c r="CL54" s="1"/>
  <c r="CM54"/>
  <c r="AH58" i="16"/>
  <c r="AG58"/>
  <c r="AF58"/>
  <c r="CC58" s="1"/>
  <c r="CN58" s="1"/>
  <c r="AG94"/>
  <c r="AN94"/>
  <c r="AW94" s="1"/>
  <c r="AF94"/>
  <c r="AH94"/>
  <c r="AG78"/>
  <c r="AF78"/>
  <c r="AH78"/>
  <c r="AN78"/>
  <c r="AW78" s="1"/>
  <c r="AG62"/>
  <c r="AN62"/>
  <c r="AW62" s="1"/>
  <c r="AH62"/>
  <c r="AF62"/>
  <c r="BZ55" i="20"/>
  <c r="CJ55"/>
  <c r="CC39"/>
  <c r="CN39" s="1"/>
  <c r="AR78"/>
  <c r="AS78" s="1"/>
  <c r="AT78" s="1"/>
  <c r="AR74"/>
  <c r="AS74" s="1"/>
  <c r="AT74" s="1"/>
  <c r="AR70"/>
  <c r="AS70" s="1"/>
  <c r="AT70" s="1"/>
  <c r="AR66"/>
  <c r="AS66" s="1"/>
  <c r="AT66" s="1"/>
  <c r="AR62"/>
  <c r="AS62" s="1"/>
  <c r="AT62" s="1"/>
  <c r="BZ82"/>
  <c r="CJ82"/>
  <c r="BA82"/>
  <c r="BB82" s="1"/>
  <c r="BC82" s="1"/>
  <c r="CB82"/>
  <c r="BF82"/>
  <c r="BI82" s="1"/>
  <c r="BG82"/>
  <c r="CC82" s="1"/>
  <c r="CN82" s="1"/>
  <c r="BH82"/>
  <c r="BJ82" s="1"/>
  <c r="BK82" s="1"/>
  <c r="BL82" s="1"/>
  <c r="BE83"/>
  <c r="AW83"/>
  <c r="AZ83" s="1"/>
  <c r="AX83"/>
  <c r="AY83"/>
  <c r="BA83" s="1"/>
  <c r="BB83" s="1"/>
  <c r="BC83" s="1"/>
  <c r="S38" i="19"/>
  <c r="CJ59" i="16"/>
  <c r="BZ59"/>
  <c r="CD59"/>
  <c r="AG96"/>
  <c r="AN96"/>
  <c r="AW96" s="1"/>
  <c r="AF96"/>
  <c r="AH96"/>
  <c r="AG80"/>
  <c r="AN80"/>
  <c r="AW80" s="1"/>
  <c r="AF80"/>
  <c r="AH80"/>
  <c r="AG72"/>
  <c r="AH72"/>
  <c r="AN72"/>
  <c r="AW72" s="1"/>
  <c r="AF72"/>
  <c r="AG64"/>
  <c r="AH64"/>
  <c r="AN64"/>
  <c r="AW64" s="1"/>
  <c r="AF64"/>
  <c r="Z32"/>
  <c r="AA32" s="1"/>
  <c r="AB32" s="1"/>
  <c r="X7"/>
  <c r="O22" i="19" s="1"/>
  <c r="Q66" s="1"/>
  <c r="Z92" i="16"/>
  <c r="AA92" s="1"/>
  <c r="AB92" s="1"/>
  <c r="Z84"/>
  <c r="AA84" s="1"/>
  <c r="AB84" s="1"/>
  <c r="Z76"/>
  <c r="AA76" s="1"/>
  <c r="AB76" s="1"/>
  <c r="Z68"/>
  <c r="AA68" s="1"/>
  <c r="AB68" s="1"/>
  <c r="Z60"/>
  <c r="AA60" s="1"/>
  <c r="AB60" s="1"/>
  <c r="AF55"/>
  <c r="AG55"/>
  <c r="AH55"/>
  <c r="AF73"/>
  <c r="AH73"/>
  <c r="AN73"/>
  <c r="AW73" s="1"/>
  <c r="AG73"/>
  <c r="AI73" s="1"/>
  <c r="AJ73" s="1"/>
  <c r="AK73" s="1"/>
  <c r="AF93"/>
  <c r="AH93"/>
  <c r="AG93"/>
  <c r="AN93"/>
  <c r="AW93" s="1"/>
  <c r="Z93"/>
  <c r="AA93" s="1"/>
  <c r="AB93" s="1"/>
  <c r="CE25" i="20"/>
  <c r="CF25" s="1"/>
  <c r="CG25" s="1"/>
  <c r="CA25" s="1"/>
  <c r="CL25" s="1"/>
  <c r="CM25"/>
  <c r="AR40"/>
  <c r="AS40" s="1"/>
  <c r="AT40" s="1"/>
  <c r="CB40"/>
  <c r="CE50"/>
  <c r="CF50" s="1"/>
  <c r="CG50" s="1"/>
  <c r="CA50" s="1"/>
  <c r="CL50" s="1"/>
  <c r="CM50"/>
  <c r="CM52" i="16"/>
  <c r="CE52"/>
  <c r="CF52" s="1"/>
  <c r="CG52" s="1"/>
  <c r="CA52" s="1"/>
  <c r="CL52" s="1"/>
  <c r="CM35"/>
  <c r="CE35"/>
  <c r="CF35" s="1"/>
  <c r="CG35" s="1"/>
  <c r="CA35" s="1"/>
  <c r="CL35" s="1"/>
  <c r="CM41" i="20"/>
  <c r="CE52"/>
  <c r="CF52" s="1"/>
  <c r="CG52" s="1"/>
  <c r="CA52" s="1"/>
  <c r="CL52" s="1"/>
  <c r="CM52"/>
  <c r="AH59" i="16"/>
  <c r="AG59"/>
  <c r="AF59"/>
  <c r="K29" i="19" s="1"/>
  <c r="N68" s="1"/>
  <c r="CE25" i="16"/>
  <c r="CF25" s="1"/>
  <c r="CG25" s="1"/>
  <c r="CA25" s="1"/>
  <c r="CL25" s="1"/>
  <c r="CM25"/>
  <c r="CE37" i="20"/>
  <c r="CF37" s="1"/>
  <c r="CG37" s="1"/>
  <c r="CA37" s="1"/>
  <c r="CL37" s="1"/>
  <c r="CM37"/>
  <c r="AI35"/>
  <c r="AJ35" s="1"/>
  <c r="AK35" s="1"/>
  <c r="CB35"/>
  <c r="AI27"/>
  <c r="AJ27" s="1"/>
  <c r="AK27" s="1"/>
  <c r="AK7" s="1"/>
  <c r="CB27"/>
  <c r="AR84"/>
  <c r="AS84" s="1"/>
  <c r="AT84" s="1"/>
  <c r="AI81"/>
  <c r="AJ81" s="1"/>
  <c r="AK81" s="1"/>
  <c r="BA73"/>
  <c r="BB73" s="1"/>
  <c r="BC73" s="1"/>
  <c r="CB73"/>
  <c r="BA65"/>
  <c r="BB65" s="1"/>
  <c r="BC65" s="1"/>
  <c r="CB65"/>
  <c r="BZ97"/>
  <c r="CJ97"/>
  <c r="BH97"/>
  <c r="BF97"/>
  <c r="BI97" s="1"/>
  <c r="BG97"/>
  <c r="BA93"/>
  <c r="BB93" s="1"/>
  <c r="BC93" s="1"/>
  <c r="BZ89"/>
  <c r="CJ89"/>
  <c r="BF89"/>
  <c r="BI89" s="1"/>
  <c r="AR79"/>
  <c r="AS79" s="1"/>
  <c r="AT79" s="1"/>
  <c r="Z47" i="16"/>
  <c r="AA47" s="1"/>
  <c r="AB47" s="1"/>
  <c r="CB47"/>
  <c r="Z33"/>
  <c r="AA33" s="1"/>
  <c r="AB33" s="1"/>
  <c r="CB33"/>
  <c r="Z49"/>
  <c r="AA49" s="1"/>
  <c r="AB49" s="1"/>
  <c r="CB49"/>
  <c r="Z57"/>
  <c r="AA57" s="1"/>
  <c r="AB57" s="1"/>
  <c r="CB57"/>
  <c r="Z50"/>
  <c r="AA50" s="1"/>
  <c r="AB50" s="1"/>
  <c r="CB50"/>
  <c r="Z54"/>
  <c r="AA54" s="1"/>
  <c r="AB54" s="1"/>
  <c r="CB54"/>
  <c r="Z46"/>
  <c r="AA46" s="1"/>
  <c r="AB46" s="1"/>
  <c r="CB46"/>
  <c r="BE98" i="20"/>
  <c r="AW98"/>
  <c r="AZ98" s="1"/>
  <c r="BE90"/>
  <c r="AW90"/>
  <c r="AZ90" s="1"/>
  <c r="AG98" i="16"/>
  <c r="AN98"/>
  <c r="AW98" s="1"/>
  <c r="AF98"/>
  <c r="AH98"/>
  <c r="AG90"/>
  <c r="AN90"/>
  <c r="AW90" s="1"/>
  <c r="AF90"/>
  <c r="AH90"/>
  <c r="AG82"/>
  <c r="AN82"/>
  <c r="AW82" s="1"/>
  <c r="AF82"/>
  <c r="AH82"/>
  <c r="AG74"/>
  <c r="AH74"/>
  <c r="AN74"/>
  <c r="AW74" s="1"/>
  <c r="AF74"/>
  <c r="AG66"/>
  <c r="AH66"/>
  <c r="AN66"/>
  <c r="AW66" s="1"/>
  <c r="AF66"/>
  <c r="BZ57" i="20"/>
  <c r="CJ57"/>
  <c r="BZ76"/>
  <c r="CJ76"/>
  <c r="AY72"/>
  <c r="AW72"/>
  <c r="AZ72" s="1"/>
  <c r="AX72"/>
  <c r="CC72" s="1"/>
  <c r="CN72" s="1"/>
  <c r="BZ68"/>
  <c r="CJ68"/>
  <c r="AW64"/>
  <c r="AZ64" s="1"/>
  <c r="BZ60"/>
  <c r="CJ60"/>
  <c r="BZ95"/>
  <c r="CJ95"/>
  <c r="BH95"/>
  <c r="BF95"/>
  <c r="BI95" s="1"/>
  <c r="BG95"/>
  <c r="CC95" s="1"/>
  <c r="CN95" s="1"/>
  <c r="BZ87"/>
  <c r="CJ87"/>
  <c r="BF87"/>
  <c r="BI87" s="1"/>
  <c r="BF84"/>
  <c r="BI84" s="1"/>
  <c r="BZ80"/>
  <c r="CJ80"/>
  <c r="CC73"/>
  <c r="CN73" s="1"/>
  <c r="CC65"/>
  <c r="CN65" s="1"/>
  <c r="CC97"/>
  <c r="CN97" s="1"/>
  <c r="CB39"/>
  <c r="CC75"/>
  <c r="CN75" s="1"/>
  <c r="CC67"/>
  <c r="CN67" s="1"/>
  <c r="CB53"/>
  <c r="CC91"/>
  <c r="CN91" s="1"/>
  <c r="CC47" i="16"/>
  <c r="CN47" s="1"/>
  <c r="CC57"/>
  <c r="CN57" s="1"/>
  <c r="AV7" i="20"/>
  <c r="AY80"/>
  <c r="BA80" s="1"/>
  <c r="BB80" s="1"/>
  <c r="BC80" s="1"/>
  <c r="CC53" i="16"/>
  <c r="CN53" s="1"/>
  <c r="CC32"/>
  <c r="CN32" s="1"/>
  <c r="CB37"/>
  <c r="AY59" l="1"/>
  <c r="BA59" s="1"/>
  <c r="BB59" s="1"/>
  <c r="BC59" s="1"/>
  <c r="AX60"/>
  <c r="AZ60"/>
  <c r="AY60"/>
  <c r="AZ62"/>
  <c r="AY62"/>
  <c r="AX62"/>
  <c r="AZ63"/>
  <c r="AY63"/>
  <c r="AX63"/>
  <c r="AZ61"/>
  <c r="AY61"/>
  <c r="AX61"/>
  <c r="AX59"/>
  <c r="AE7"/>
  <c r="T22" i="19" s="1"/>
  <c r="P67" s="1"/>
  <c r="I16"/>
  <c r="CC55" i="16"/>
  <c r="CN55" s="1"/>
  <c r="AN91"/>
  <c r="AW91" s="1"/>
  <c r="AY91" s="1"/>
  <c r="AG67"/>
  <c r="AI67" s="1"/>
  <c r="AJ67" s="1"/>
  <c r="AK67" s="1"/>
  <c r="AI87"/>
  <c r="AJ87" s="1"/>
  <c r="AK87" s="1"/>
  <c r="AI79"/>
  <c r="AJ79" s="1"/>
  <c r="AK79" s="1"/>
  <c r="AI63"/>
  <c r="AJ63" s="1"/>
  <c r="AK63" s="1"/>
  <c r="AI46"/>
  <c r="AJ46" s="1"/>
  <c r="AK46" s="1"/>
  <c r="AI50"/>
  <c r="AJ50" s="1"/>
  <c r="AK50" s="1"/>
  <c r="BG84" i="20"/>
  <c r="CC84" s="1"/>
  <c r="CN84" s="1"/>
  <c r="AX88"/>
  <c r="AR56"/>
  <c r="AS56" s="1"/>
  <c r="AT56" s="1"/>
  <c r="CB56"/>
  <c r="CD56"/>
  <c r="CK56"/>
  <c r="BA71"/>
  <c r="BB71" s="1"/>
  <c r="BC71" s="1"/>
  <c r="CB71"/>
  <c r="CM71" s="1"/>
  <c r="BA63"/>
  <c r="BB63" s="1"/>
  <c r="BC63" s="1"/>
  <c r="CB63"/>
  <c r="CM63" s="1"/>
  <c r="BF85"/>
  <c r="BI85" s="1"/>
  <c r="BY85"/>
  <c r="BG85"/>
  <c r="CC85" s="1"/>
  <c r="CN85" s="1"/>
  <c r="Z48" i="16"/>
  <c r="AA48" s="1"/>
  <c r="AB48" s="1"/>
  <c r="AB7" s="1"/>
  <c r="P22" i="19" s="1"/>
  <c r="R66" s="1"/>
  <c r="AG48" i="16"/>
  <c r="AG7" s="1"/>
  <c r="U22" i="19" s="1"/>
  <c r="AH48" i="16"/>
  <c r="AF48"/>
  <c r="CC48" s="1"/>
  <c r="CN48" s="1"/>
  <c r="AR54"/>
  <c r="AS54" s="1"/>
  <c r="AT54" s="1"/>
  <c r="AR58"/>
  <c r="AS58" s="1"/>
  <c r="AT58" s="1"/>
  <c r="AZ82"/>
  <c r="AX82"/>
  <c r="BF82"/>
  <c r="AY82"/>
  <c r="AZ90"/>
  <c r="BF90"/>
  <c r="AY90"/>
  <c r="BA90" s="1"/>
  <c r="BB90" s="1"/>
  <c r="BC90" s="1"/>
  <c r="AX90"/>
  <c r="AX98"/>
  <c r="AZ98"/>
  <c r="AY98"/>
  <c r="BF98"/>
  <c r="AY66"/>
  <c r="AZ66"/>
  <c r="AX66"/>
  <c r="AX74"/>
  <c r="AY74"/>
  <c r="BF74"/>
  <c r="AZ74"/>
  <c r="AY93"/>
  <c r="BF93"/>
  <c r="AZ93"/>
  <c r="AX93"/>
  <c r="AZ80"/>
  <c r="AY80"/>
  <c r="AX80"/>
  <c r="BF80"/>
  <c r="AX96"/>
  <c r="BF96"/>
  <c r="AZ96"/>
  <c r="AY96"/>
  <c r="BF78"/>
  <c r="AZ78"/>
  <c r="AX78"/>
  <c r="AY78"/>
  <c r="BA78" s="1"/>
  <c r="BB78" s="1"/>
  <c r="BC78" s="1"/>
  <c r="AZ94"/>
  <c r="AX94"/>
  <c r="BF94"/>
  <c r="AY94"/>
  <c r="AZ69"/>
  <c r="AX69"/>
  <c r="AY69"/>
  <c r="BA69" s="1"/>
  <c r="BB69" s="1"/>
  <c r="BC69" s="1"/>
  <c r="AX95"/>
  <c r="AZ95"/>
  <c r="BF95"/>
  <c r="AY95"/>
  <c r="BA95" s="1"/>
  <c r="BB95" s="1"/>
  <c r="BC95" s="1"/>
  <c r="AX87"/>
  <c r="BF87"/>
  <c r="AZ87"/>
  <c r="AY87"/>
  <c r="AZ79"/>
  <c r="AX79"/>
  <c r="BF79"/>
  <c r="AY79"/>
  <c r="AZ77"/>
  <c r="BF77"/>
  <c r="AX77"/>
  <c r="AY77"/>
  <c r="AY99"/>
  <c r="BF99"/>
  <c r="AZ99"/>
  <c r="AX99"/>
  <c r="BF91"/>
  <c r="AX91"/>
  <c r="AY83"/>
  <c r="BF83"/>
  <c r="AZ83"/>
  <c r="AX83"/>
  <c r="AZ75"/>
  <c r="AX75"/>
  <c r="BF75"/>
  <c r="AY75"/>
  <c r="BF81"/>
  <c r="AY81"/>
  <c r="AX81"/>
  <c r="AZ81"/>
  <c r="AZ65"/>
  <c r="AX65"/>
  <c r="AY65"/>
  <c r="BA65" s="1"/>
  <c r="BB65" s="1"/>
  <c r="BC65" s="1"/>
  <c r="AZ68"/>
  <c r="AY68"/>
  <c r="AX68"/>
  <c r="AZ70"/>
  <c r="AY70"/>
  <c r="AX70"/>
  <c r="AZ88"/>
  <c r="AY88"/>
  <c r="AX88"/>
  <c r="BF88"/>
  <c r="AR55"/>
  <c r="AS55" s="1"/>
  <c r="AT55" s="1"/>
  <c r="AR57"/>
  <c r="AS57" s="1"/>
  <c r="AT57" s="1"/>
  <c r="AZ73"/>
  <c r="AX73"/>
  <c r="AY73"/>
  <c r="BA73" s="1"/>
  <c r="BB73" s="1"/>
  <c r="BC73" s="1"/>
  <c r="AZ64"/>
  <c r="AY64"/>
  <c r="AX64"/>
  <c r="AZ72"/>
  <c r="AX72"/>
  <c r="AY72"/>
  <c r="BA72" s="1"/>
  <c r="BB72" s="1"/>
  <c r="BC72" s="1"/>
  <c r="BF97"/>
  <c r="AZ97"/>
  <c r="AY97"/>
  <c r="AX97"/>
  <c r="AZ85"/>
  <c r="BF85"/>
  <c r="AY85"/>
  <c r="BA85" s="1"/>
  <c r="BB85" s="1"/>
  <c r="BC85" s="1"/>
  <c r="AX85"/>
  <c r="AZ71"/>
  <c r="AX71"/>
  <c r="AY71"/>
  <c r="BA71" s="1"/>
  <c r="BB71" s="1"/>
  <c r="BC71" s="1"/>
  <c r="BF89"/>
  <c r="AY89"/>
  <c r="AX89"/>
  <c r="AZ89"/>
  <c r="AZ67"/>
  <c r="AX67"/>
  <c r="AY67"/>
  <c r="BA67" s="1"/>
  <c r="BB67" s="1"/>
  <c r="BC67" s="1"/>
  <c r="AY76"/>
  <c r="BF76"/>
  <c r="AZ76"/>
  <c r="AX76"/>
  <c r="AZ84"/>
  <c r="AX84"/>
  <c r="BF84"/>
  <c r="AY84"/>
  <c r="AZ92"/>
  <c r="AY92"/>
  <c r="BF92"/>
  <c r="AX92"/>
  <c r="AZ86"/>
  <c r="AY86"/>
  <c r="BF86"/>
  <c r="AX86"/>
  <c r="AI74"/>
  <c r="AJ74" s="1"/>
  <c r="AK74" s="1"/>
  <c r="AI88"/>
  <c r="AJ88" s="1"/>
  <c r="AK88" s="1"/>
  <c r="AI64"/>
  <c r="AJ64" s="1"/>
  <c r="AK64" s="1"/>
  <c r="AI72"/>
  <c r="AJ72" s="1"/>
  <c r="AK72" s="1"/>
  <c r="AI80"/>
  <c r="AJ80" s="1"/>
  <c r="AK80" s="1"/>
  <c r="AI96"/>
  <c r="AJ96" s="1"/>
  <c r="AK96" s="1"/>
  <c r="AI49"/>
  <c r="AJ49" s="1"/>
  <c r="AK49" s="1"/>
  <c r="CE37"/>
  <c r="CF37" s="1"/>
  <c r="CG37" s="1"/>
  <c r="CA37" s="1"/>
  <c r="CL37" s="1"/>
  <c r="CM37"/>
  <c r="CM53" i="20"/>
  <c r="CM39"/>
  <c r="CD95"/>
  <c r="CK95"/>
  <c r="CK76"/>
  <c r="CD76"/>
  <c r="AI66" i="16"/>
  <c r="AJ66" s="1"/>
  <c r="AK66" s="1"/>
  <c r="AI90"/>
  <c r="AJ90" s="1"/>
  <c r="AK90" s="1"/>
  <c r="AI98"/>
  <c r="AJ98" s="1"/>
  <c r="AK98" s="1"/>
  <c r="CK80" i="20"/>
  <c r="CD80"/>
  <c r="CK87"/>
  <c r="CD87"/>
  <c r="CK68"/>
  <c r="CD68"/>
  <c r="AQ82" i="16"/>
  <c r="AO82"/>
  <c r="AP82"/>
  <c r="AR82" s="1"/>
  <c r="AS82" s="1"/>
  <c r="AT82" s="1"/>
  <c r="AQ90"/>
  <c r="AO90"/>
  <c r="AP90"/>
  <c r="AR90" s="1"/>
  <c r="AS90" s="1"/>
  <c r="AT90" s="1"/>
  <c r="AQ98"/>
  <c r="AO98"/>
  <c r="AP98"/>
  <c r="AR98" s="1"/>
  <c r="AS98" s="1"/>
  <c r="AT98" s="1"/>
  <c r="BF90" i="20"/>
  <c r="BI90" s="1"/>
  <c r="BG90"/>
  <c r="BH90"/>
  <c r="BJ90" s="1"/>
  <c r="BK90" s="1"/>
  <c r="BL90" s="1"/>
  <c r="BY90"/>
  <c r="BF98"/>
  <c r="BI98" s="1"/>
  <c r="BG98"/>
  <c r="BH98"/>
  <c r="BJ98" s="1"/>
  <c r="BK98" s="1"/>
  <c r="BL98" s="1"/>
  <c r="BY98"/>
  <c r="CE46" i="16"/>
  <c r="CF46" s="1"/>
  <c r="CG46" s="1"/>
  <c r="CA46" s="1"/>
  <c r="CL46" s="1"/>
  <c r="CM46"/>
  <c r="CE54"/>
  <c r="CF54" s="1"/>
  <c r="CG54" s="1"/>
  <c r="CA54" s="1"/>
  <c r="CL54" s="1"/>
  <c r="CM54"/>
  <c r="CM50"/>
  <c r="CE50"/>
  <c r="CF50" s="1"/>
  <c r="CG50" s="1"/>
  <c r="CA50" s="1"/>
  <c r="CL50" s="1"/>
  <c r="CM57"/>
  <c r="CE57"/>
  <c r="CF57" s="1"/>
  <c r="CG57" s="1"/>
  <c r="CA57" s="1"/>
  <c r="CL57" s="1"/>
  <c r="CE49"/>
  <c r="CF49" s="1"/>
  <c r="CG49" s="1"/>
  <c r="CA49" s="1"/>
  <c r="CL49" s="1"/>
  <c r="CM49"/>
  <c r="CE33"/>
  <c r="CF33" s="1"/>
  <c r="CG33" s="1"/>
  <c r="CA33" s="1"/>
  <c r="CL33" s="1"/>
  <c r="CM33"/>
  <c r="CM47"/>
  <c r="CE47"/>
  <c r="CF47" s="1"/>
  <c r="CG47" s="1"/>
  <c r="CA47" s="1"/>
  <c r="CL47" s="1"/>
  <c r="CK89" i="20"/>
  <c r="CD89"/>
  <c r="CE65"/>
  <c r="CF65" s="1"/>
  <c r="CG65" s="1"/>
  <c r="CA65" s="1"/>
  <c r="CL65" s="1"/>
  <c r="CM65"/>
  <c r="CE73"/>
  <c r="CF73" s="1"/>
  <c r="CG73" s="1"/>
  <c r="CA73" s="1"/>
  <c r="CL73" s="1"/>
  <c r="CM73"/>
  <c r="CE27"/>
  <c r="CF27" s="1"/>
  <c r="CG27" s="1"/>
  <c r="CA27" s="1"/>
  <c r="CL27" s="1"/>
  <c r="CM27"/>
  <c r="CE35"/>
  <c r="CF35" s="1"/>
  <c r="CG35" s="1"/>
  <c r="CA35" s="1"/>
  <c r="CL35" s="1"/>
  <c r="CM35"/>
  <c r="AO73" i="16"/>
  <c r="AP73"/>
  <c r="AQ73"/>
  <c r="AI55"/>
  <c r="AJ55" s="1"/>
  <c r="AK55" s="1"/>
  <c r="CB55"/>
  <c r="AQ80"/>
  <c r="AO80"/>
  <c r="AP80"/>
  <c r="AR80" s="1"/>
  <c r="AS80" s="1"/>
  <c r="AT80" s="1"/>
  <c r="AQ96"/>
  <c r="AO96"/>
  <c r="AP96"/>
  <c r="AR96" s="1"/>
  <c r="AS96" s="1"/>
  <c r="AT96" s="1"/>
  <c r="CK82" i="20"/>
  <c r="CD82"/>
  <c r="CK55"/>
  <c r="CD55"/>
  <c r="AR57"/>
  <c r="AS57" s="1"/>
  <c r="AT57" s="1"/>
  <c r="CB57"/>
  <c r="AR86"/>
  <c r="AS86" s="1"/>
  <c r="AT86" s="1"/>
  <c r="CM45"/>
  <c r="CE56" i="16"/>
  <c r="CF56" s="1"/>
  <c r="CG56" s="1"/>
  <c r="CA56" s="1"/>
  <c r="CL56" s="1"/>
  <c r="CM56"/>
  <c r="CE42" i="20"/>
  <c r="CF42" s="1"/>
  <c r="CG42" s="1"/>
  <c r="CA42" s="1"/>
  <c r="CL42" s="1"/>
  <c r="CM42"/>
  <c r="AR88"/>
  <c r="AS88" s="1"/>
  <c r="AT88" s="1"/>
  <c r="AR96"/>
  <c r="AS96" s="1"/>
  <c r="AT96" s="1"/>
  <c r="AR43"/>
  <c r="AS43" s="1"/>
  <c r="AT43" s="1"/>
  <c r="CB43"/>
  <c r="AR47"/>
  <c r="AS47" s="1"/>
  <c r="AT47" s="1"/>
  <c r="CB47"/>
  <c r="AR51"/>
  <c r="AS51" s="1"/>
  <c r="AT51" s="1"/>
  <c r="CB51"/>
  <c r="AR55"/>
  <c r="AS55" s="1"/>
  <c r="AT55" s="1"/>
  <c r="CB55"/>
  <c r="AO69" i="16"/>
  <c r="AP69"/>
  <c r="AQ69"/>
  <c r="AI51"/>
  <c r="AJ51" s="1"/>
  <c r="AK51" s="1"/>
  <c r="CB51"/>
  <c r="AO95"/>
  <c r="AP95"/>
  <c r="AQ95"/>
  <c r="AO87"/>
  <c r="AP87"/>
  <c r="AQ87"/>
  <c r="AO79"/>
  <c r="AP79"/>
  <c r="AQ79"/>
  <c r="AO63"/>
  <c r="CC63" s="1"/>
  <c r="CN63" s="1"/>
  <c r="AP63"/>
  <c r="AQ63"/>
  <c r="AI45"/>
  <c r="AJ45" s="1"/>
  <c r="AK45" s="1"/>
  <c r="CB45"/>
  <c r="CD99" i="20"/>
  <c r="CK99"/>
  <c r="BF86"/>
  <c r="BI86" s="1"/>
  <c r="BG86"/>
  <c r="BH86"/>
  <c r="BJ86" s="1"/>
  <c r="BK86" s="1"/>
  <c r="BL86" s="1"/>
  <c r="BY86"/>
  <c r="BF94"/>
  <c r="BI94" s="1"/>
  <c r="BG94"/>
  <c r="BH94"/>
  <c r="BJ94" s="1"/>
  <c r="BK94" s="1"/>
  <c r="BL94" s="1"/>
  <c r="BY94"/>
  <c r="AO77" i="16"/>
  <c r="AP77"/>
  <c r="AQ77"/>
  <c r="AO75"/>
  <c r="AP75"/>
  <c r="AQ75"/>
  <c r="AO67"/>
  <c r="AP67"/>
  <c r="AQ67"/>
  <c r="AO65"/>
  <c r="CC65" s="1"/>
  <c r="CN65" s="1"/>
  <c r="AP65"/>
  <c r="AQ65"/>
  <c r="CE39"/>
  <c r="CF39" s="1"/>
  <c r="CG39" s="1"/>
  <c r="CA39" s="1"/>
  <c r="CL39" s="1"/>
  <c r="CM39"/>
  <c r="BE7" i="20"/>
  <c r="BF79"/>
  <c r="BG79"/>
  <c r="BY79"/>
  <c r="CD93"/>
  <c r="CK93"/>
  <c r="AQ68" i="16"/>
  <c r="AO68"/>
  <c r="CC68" s="1"/>
  <c r="CN68" s="1"/>
  <c r="AP68"/>
  <c r="AI44"/>
  <c r="AJ44" s="1"/>
  <c r="AK44" s="1"/>
  <c r="CK39" i="20"/>
  <c r="CD39"/>
  <c r="CE39" s="1"/>
  <c r="CF39" s="1"/>
  <c r="CG39" s="1"/>
  <c r="CA39" s="1"/>
  <c r="CL39" s="1"/>
  <c r="CK43"/>
  <c r="CD43"/>
  <c r="CK47"/>
  <c r="CD47"/>
  <c r="CK51"/>
  <c r="CD51"/>
  <c r="CK58"/>
  <c r="CD58"/>
  <c r="AQ70" i="16"/>
  <c r="AO70"/>
  <c r="AP70"/>
  <c r="L67" i="19"/>
  <c r="CE40" i="16"/>
  <c r="CF40" s="1"/>
  <c r="CG40" s="1"/>
  <c r="CA40" s="1"/>
  <c r="CL40" s="1"/>
  <c r="CM40"/>
  <c r="AQ88"/>
  <c r="AO88"/>
  <c r="AP88"/>
  <c r="AY98" i="20"/>
  <c r="BH84"/>
  <c r="BG87"/>
  <c r="CC87" s="1"/>
  <c r="CN87" s="1"/>
  <c r="BH87"/>
  <c r="AX64"/>
  <c r="CC64" s="1"/>
  <c r="CN64" s="1"/>
  <c r="AY64"/>
  <c r="AX90"/>
  <c r="CC90" s="1"/>
  <c r="CN90" s="1"/>
  <c r="AX98"/>
  <c r="CC98" s="1"/>
  <c r="CN98" s="1"/>
  <c r="BG89"/>
  <c r="CC89" s="1"/>
  <c r="CN89" s="1"/>
  <c r="BH89"/>
  <c r="AI93" i="16"/>
  <c r="AJ93" s="1"/>
  <c r="AK93" s="1"/>
  <c r="AO7" i="20"/>
  <c r="AI62" i="16"/>
  <c r="AJ62" s="1"/>
  <c r="AK62" s="1"/>
  <c r="AI78"/>
  <c r="AJ78" s="1"/>
  <c r="AK78" s="1"/>
  <c r="AI94"/>
  <c r="AJ94" s="1"/>
  <c r="AK94" s="1"/>
  <c r="AI58"/>
  <c r="AJ58" s="1"/>
  <c r="AK58" s="1"/>
  <c r="CB73"/>
  <c r="AI97"/>
  <c r="AJ97" s="1"/>
  <c r="AK97" s="1"/>
  <c r="AI85"/>
  <c r="AJ85" s="1"/>
  <c r="AK85" s="1"/>
  <c r="BG99" i="20"/>
  <c r="CC99" s="1"/>
  <c r="CN99" s="1"/>
  <c r="BH99"/>
  <c r="AX68"/>
  <c r="CC68" s="1"/>
  <c r="CN68" s="1"/>
  <c r="AY68"/>
  <c r="AX86"/>
  <c r="CC86" s="1"/>
  <c r="CN86" s="1"/>
  <c r="AX94"/>
  <c r="CC94" s="1"/>
  <c r="CN94" s="1"/>
  <c r="AW7"/>
  <c r="AI54" i="16"/>
  <c r="AJ54" s="1"/>
  <c r="AK54" s="1"/>
  <c r="AI89"/>
  <c r="AJ89" s="1"/>
  <c r="AK89" s="1"/>
  <c r="AI61"/>
  <c r="AJ61" s="1"/>
  <c r="AK61" s="1"/>
  <c r="AI99"/>
  <c r="AJ99" s="1"/>
  <c r="AK99" s="1"/>
  <c r="AI91"/>
  <c r="AJ91" s="1"/>
  <c r="AK91" s="1"/>
  <c r="AI83"/>
  <c r="AJ83" s="1"/>
  <c r="AK83" s="1"/>
  <c r="AI57"/>
  <c r="AJ57" s="1"/>
  <c r="AK57" s="1"/>
  <c r="AI81"/>
  <c r="AJ81" s="1"/>
  <c r="AK81" s="1"/>
  <c r="AI47"/>
  <c r="AJ47" s="1"/>
  <c r="AK47" s="1"/>
  <c r="AY79" i="20"/>
  <c r="BG93"/>
  <c r="CC93" s="1"/>
  <c r="CN93" s="1"/>
  <c r="BH93"/>
  <c r="AI60" i="16"/>
  <c r="AJ60" s="1"/>
  <c r="AK60" s="1"/>
  <c r="AI68"/>
  <c r="AJ68" s="1"/>
  <c r="AK68" s="1"/>
  <c r="AI76"/>
  <c r="AJ76" s="1"/>
  <c r="AK76" s="1"/>
  <c r="AI84"/>
  <c r="AJ84" s="1"/>
  <c r="AK84" s="1"/>
  <c r="AI92"/>
  <c r="AJ92" s="1"/>
  <c r="AK92" s="1"/>
  <c r="AY88" i="20"/>
  <c r="BA88" s="1"/>
  <c r="BB88" s="1"/>
  <c r="BC88" s="1"/>
  <c r="AY96"/>
  <c r="BA96" s="1"/>
  <c r="BB96" s="1"/>
  <c r="BC96" s="1"/>
  <c r="AX62"/>
  <c r="AY62"/>
  <c r="AX66"/>
  <c r="CC66" s="1"/>
  <c r="CN66" s="1"/>
  <c r="AY66"/>
  <c r="AX70"/>
  <c r="AY70"/>
  <c r="AX74"/>
  <c r="CC74" s="1"/>
  <c r="CN74" s="1"/>
  <c r="AY74"/>
  <c r="AX78"/>
  <c r="AY78"/>
  <c r="AY92"/>
  <c r="V66" i="19"/>
  <c r="W66" s="1"/>
  <c r="AI70" i="16"/>
  <c r="AJ70" s="1"/>
  <c r="AK70" s="1"/>
  <c r="AI86"/>
  <c r="AJ86" s="1"/>
  <c r="AK86" s="1"/>
  <c r="CC59"/>
  <c r="BJ95" i="20"/>
  <c r="BK95" s="1"/>
  <c r="BL95" s="1"/>
  <c r="CB95"/>
  <c r="CK60"/>
  <c r="CD60"/>
  <c r="BA72"/>
  <c r="BB72" s="1"/>
  <c r="BC72" s="1"/>
  <c r="CB72"/>
  <c r="CK57"/>
  <c r="CD57"/>
  <c r="AQ66" i="16"/>
  <c r="AO66"/>
  <c r="CC66" s="1"/>
  <c r="CN66" s="1"/>
  <c r="AP66"/>
  <c r="AR66" s="1"/>
  <c r="AS66" s="1"/>
  <c r="AT66" s="1"/>
  <c r="AQ74"/>
  <c r="AO74"/>
  <c r="AP74"/>
  <c r="AR74" s="1"/>
  <c r="AS74" s="1"/>
  <c r="AT74" s="1"/>
  <c r="AI82"/>
  <c r="AJ82" s="1"/>
  <c r="AK82" s="1"/>
  <c r="BJ97" i="20"/>
  <c r="BK97" s="1"/>
  <c r="BL97" s="1"/>
  <c r="CB97"/>
  <c r="CD97"/>
  <c r="CK97"/>
  <c r="I29" i="19"/>
  <c r="L68" s="1"/>
  <c r="AI59" i="16"/>
  <c r="AJ59" s="1"/>
  <c r="AK59" s="1"/>
  <c r="J29" i="19" s="1"/>
  <c r="M68" s="1"/>
  <c r="CE40" i="20"/>
  <c r="CF40" s="1"/>
  <c r="CG40" s="1"/>
  <c r="CA40" s="1"/>
  <c r="CL40" s="1"/>
  <c r="CM40"/>
  <c r="AO93" i="16"/>
  <c r="AP93"/>
  <c r="AQ93"/>
  <c r="AQ64"/>
  <c r="AO64"/>
  <c r="AP64"/>
  <c r="AQ72"/>
  <c r="AO72"/>
  <c r="CC72" s="1"/>
  <c r="CN72" s="1"/>
  <c r="AP72"/>
  <c r="AR72" s="1"/>
  <c r="AS72" s="1"/>
  <c r="AT72" s="1"/>
  <c r="U38" i="19"/>
  <c r="CK59" i="16"/>
  <c r="BF83" i="20"/>
  <c r="BI83" s="1"/>
  <c r="CE82"/>
  <c r="CF82" s="1"/>
  <c r="CG82" s="1"/>
  <c r="CA82" s="1"/>
  <c r="CL82" s="1"/>
  <c r="CM82"/>
  <c r="AQ62" i="16"/>
  <c r="AO62"/>
  <c r="CC62" s="1"/>
  <c r="CN62" s="1"/>
  <c r="AP62"/>
  <c r="AR62" s="1"/>
  <c r="AS62" s="1"/>
  <c r="AT62" s="1"/>
  <c r="AQ78"/>
  <c r="AO78"/>
  <c r="AP78"/>
  <c r="AR78" s="1"/>
  <c r="AS78" s="1"/>
  <c r="AT78" s="1"/>
  <c r="AQ94"/>
  <c r="AO94"/>
  <c r="AP94"/>
  <c r="AR94" s="1"/>
  <c r="AS94" s="1"/>
  <c r="AT94" s="1"/>
  <c r="AR94" i="20"/>
  <c r="AS94" s="1"/>
  <c r="AT94" s="1"/>
  <c r="CE29"/>
  <c r="CF29" s="1"/>
  <c r="CG29" s="1"/>
  <c r="CA29" s="1"/>
  <c r="CL29" s="1"/>
  <c r="CM29"/>
  <c r="CE43" i="16"/>
  <c r="CF43" s="1"/>
  <c r="CG43" s="1"/>
  <c r="CA43" s="1"/>
  <c r="CL43" s="1"/>
  <c r="CM43"/>
  <c r="AO97"/>
  <c r="AP97"/>
  <c r="AQ97"/>
  <c r="AO85"/>
  <c r="AP85"/>
  <c r="AQ85"/>
  <c r="AO71"/>
  <c r="CC71" s="1"/>
  <c r="CN71" s="1"/>
  <c r="AP71"/>
  <c r="AQ71"/>
  <c r="AI53"/>
  <c r="AJ53" s="1"/>
  <c r="AK53" s="1"/>
  <c r="CB53"/>
  <c r="BF81" i="20"/>
  <c r="BI81" s="1"/>
  <c r="BY81"/>
  <c r="BJ91"/>
  <c r="BK91" s="1"/>
  <c r="BL91" s="1"/>
  <c r="CB91"/>
  <c r="CK91"/>
  <c r="CD91"/>
  <c r="BA60"/>
  <c r="BB60" s="1"/>
  <c r="BC60" s="1"/>
  <c r="CB60"/>
  <c r="BA76"/>
  <c r="BB76" s="1"/>
  <c r="BC76" s="1"/>
  <c r="CB76"/>
  <c r="CD59"/>
  <c r="CE59" s="1"/>
  <c r="CF59" s="1"/>
  <c r="CG59" s="1"/>
  <c r="CA59" s="1"/>
  <c r="CL59" s="1"/>
  <c r="CK59"/>
  <c r="CD63"/>
  <c r="CE63" s="1"/>
  <c r="CF63" s="1"/>
  <c r="CG63" s="1"/>
  <c r="CA63" s="1"/>
  <c r="CL63" s="1"/>
  <c r="CK63"/>
  <c r="CD67"/>
  <c r="CE67" s="1"/>
  <c r="CF67" s="1"/>
  <c r="CG67" s="1"/>
  <c r="CA67" s="1"/>
  <c r="CL67" s="1"/>
  <c r="CK67"/>
  <c r="CD71"/>
  <c r="CE71" s="1"/>
  <c r="CF71" s="1"/>
  <c r="CG71" s="1"/>
  <c r="CA71" s="1"/>
  <c r="CL71" s="1"/>
  <c r="CK71"/>
  <c r="CD75"/>
  <c r="CE75" s="1"/>
  <c r="CF75" s="1"/>
  <c r="CG75" s="1"/>
  <c r="CA75" s="1"/>
  <c r="CL75" s="1"/>
  <c r="CK75"/>
  <c r="CK41"/>
  <c r="CD41"/>
  <c r="CE41" s="1"/>
  <c r="CF41" s="1"/>
  <c r="CG41" s="1"/>
  <c r="CA41" s="1"/>
  <c r="CL41" s="1"/>
  <c r="CK45"/>
  <c r="CD45"/>
  <c r="CE45" s="1"/>
  <c r="CF45" s="1"/>
  <c r="CG45" s="1"/>
  <c r="CA45" s="1"/>
  <c r="CL45" s="1"/>
  <c r="CK49"/>
  <c r="CD49"/>
  <c r="CE49" s="1"/>
  <c r="CF49" s="1"/>
  <c r="CG49" s="1"/>
  <c r="CA49" s="1"/>
  <c r="CL49" s="1"/>
  <c r="CK53"/>
  <c r="CD53"/>
  <c r="CE53" s="1"/>
  <c r="CF53" s="1"/>
  <c r="CG53" s="1"/>
  <c r="CA53" s="1"/>
  <c r="CL53" s="1"/>
  <c r="AO89" i="16"/>
  <c r="AP89"/>
  <c r="AQ89"/>
  <c r="AO61"/>
  <c r="CC61" s="1"/>
  <c r="CN61" s="1"/>
  <c r="AP61"/>
  <c r="AQ61"/>
  <c r="AO99"/>
  <c r="AP99"/>
  <c r="AQ99"/>
  <c r="AO91"/>
  <c r="AQ91"/>
  <c r="AO83"/>
  <c r="AP83"/>
  <c r="AQ83"/>
  <c r="CE41"/>
  <c r="CF41" s="1"/>
  <c r="CG41" s="1"/>
  <c r="CA41" s="1"/>
  <c r="CL41" s="1"/>
  <c r="CM41"/>
  <c r="AO81"/>
  <c r="AP81"/>
  <c r="AQ81"/>
  <c r="CE61" i="20"/>
  <c r="CF61" s="1"/>
  <c r="CG61" s="1"/>
  <c r="CA61" s="1"/>
  <c r="CL61" s="1"/>
  <c r="CM61"/>
  <c r="CE69"/>
  <c r="CF69" s="1"/>
  <c r="CG69" s="1"/>
  <c r="CA69" s="1"/>
  <c r="CL69" s="1"/>
  <c r="CM69"/>
  <c r="CE77"/>
  <c r="CF77" s="1"/>
  <c r="CG77" s="1"/>
  <c r="CA77" s="1"/>
  <c r="CL77" s="1"/>
  <c r="CM77"/>
  <c r="CE48"/>
  <c r="CF48" s="1"/>
  <c r="CG48" s="1"/>
  <c r="CA48" s="1"/>
  <c r="CL48" s="1"/>
  <c r="CM48"/>
  <c r="AQ60" i="16"/>
  <c r="AO60"/>
  <c r="AP60"/>
  <c r="AQ76"/>
  <c r="AO76"/>
  <c r="AP76"/>
  <c r="AQ84"/>
  <c r="AO84"/>
  <c r="AP84"/>
  <c r="AQ92"/>
  <c r="AO92"/>
  <c r="AP92"/>
  <c r="BF88" i="20"/>
  <c r="BI88" s="1"/>
  <c r="BG88"/>
  <c r="CC88" s="1"/>
  <c r="CN88" s="1"/>
  <c r="BH88"/>
  <c r="BJ88" s="1"/>
  <c r="BK88" s="1"/>
  <c r="BL88" s="1"/>
  <c r="BY88"/>
  <c r="BF96"/>
  <c r="BI96" s="1"/>
  <c r="BG96"/>
  <c r="CC96" s="1"/>
  <c r="CN96" s="1"/>
  <c r="BH96"/>
  <c r="BJ96" s="1"/>
  <c r="BK96" s="1"/>
  <c r="BL96" s="1"/>
  <c r="BY96"/>
  <c r="BZ62"/>
  <c r="CJ62"/>
  <c r="BZ66"/>
  <c r="CJ66"/>
  <c r="BZ70"/>
  <c r="CJ70"/>
  <c r="BZ74"/>
  <c r="CJ74"/>
  <c r="BZ78"/>
  <c r="CJ78"/>
  <c r="BF92"/>
  <c r="BI92" s="1"/>
  <c r="BG92"/>
  <c r="CC92" s="1"/>
  <c r="CN92" s="1"/>
  <c r="BH92"/>
  <c r="BJ92" s="1"/>
  <c r="BK92" s="1"/>
  <c r="BL92" s="1"/>
  <c r="BY92"/>
  <c r="CE58"/>
  <c r="CF58" s="1"/>
  <c r="CG58" s="1"/>
  <c r="CA58" s="1"/>
  <c r="CL58" s="1"/>
  <c r="CM58"/>
  <c r="AQ86" i="16"/>
  <c r="AO86"/>
  <c r="AP86"/>
  <c r="CK84" i="20"/>
  <c r="CD84"/>
  <c r="CK64"/>
  <c r="CD64"/>
  <c r="CK72"/>
  <c r="CD72"/>
  <c r="AY90"/>
  <c r="CC62"/>
  <c r="CN62" s="1"/>
  <c r="CC70"/>
  <c r="CN70" s="1"/>
  <c r="CC78"/>
  <c r="CN78" s="1"/>
  <c r="CB59" i="16"/>
  <c r="AY86" i="20"/>
  <c r="BA86" s="1"/>
  <c r="BB86" s="1"/>
  <c r="BC86" s="1"/>
  <c r="AY94"/>
  <c r="BA94" s="1"/>
  <c r="BB94" s="1"/>
  <c r="BC94" s="1"/>
  <c r="CB80"/>
  <c r="CB58" i="16"/>
  <c r="AP7" i="20"/>
  <c r="O16" i="19"/>
  <c r="CC44" i="16"/>
  <c r="CN44" s="1"/>
  <c r="CB44"/>
  <c r="BY83" i="20"/>
  <c r="BA63" i="16" l="1"/>
  <c r="BB63" s="1"/>
  <c r="BC63" s="1"/>
  <c r="BA61"/>
  <c r="BB61" s="1"/>
  <c r="BC61" s="1"/>
  <c r="BA62"/>
  <c r="BB62" s="1"/>
  <c r="BC62" s="1"/>
  <c r="BA60"/>
  <c r="BB60" s="1"/>
  <c r="BC60" s="1"/>
  <c r="W29" i="19"/>
  <c r="N70" s="1"/>
  <c r="CC73" i="16"/>
  <c r="CN73" s="1"/>
  <c r="AN7"/>
  <c r="H32" i="19" s="1"/>
  <c r="P68" s="1"/>
  <c r="AP91" i="16"/>
  <c r="AP7" s="1"/>
  <c r="I32" i="19" s="1"/>
  <c r="CC70" i="16"/>
  <c r="CN70" s="1"/>
  <c r="AW7"/>
  <c r="N32" i="19" s="1"/>
  <c r="P69" s="1"/>
  <c r="AZ91" i="16"/>
  <c r="Q67" i="19"/>
  <c r="U16"/>
  <c r="AF7" i="16"/>
  <c r="W22" i="19" s="1"/>
  <c r="S67" s="1"/>
  <c r="CC67" i="16"/>
  <c r="CN67" s="1"/>
  <c r="CB62"/>
  <c r="CM62" s="1"/>
  <c r="CB72"/>
  <c r="CB64"/>
  <c r="CM64" s="1"/>
  <c r="CC69"/>
  <c r="CN69" s="1"/>
  <c r="BA97"/>
  <c r="BB97" s="1"/>
  <c r="BC97" s="1"/>
  <c r="BA70"/>
  <c r="BB70" s="1"/>
  <c r="BC70" s="1"/>
  <c r="BA75"/>
  <c r="BB75" s="1"/>
  <c r="BC75" s="1"/>
  <c r="BA77"/>
  <c r="BB77" s="1"/>
  <c r="BC77" s="1"/>
  <c r="BA79"/>
  <c r="BB79" s="1"/>
  <c r="BC79" s="1"/>
  <c r="BG83" i="20"/>
  <c r="CC83" s="1"/>
  <c r="CN83" s="1"/>
  <c r="BH83"/>
  <c r="AT7"/>
  <c r="BA87" i="16"/>
  <c r="BB87" s="1"/>
  <c r="BC87" s="1"/>
  <c r="BH85" i="20"/>
  <c r="BZ85"/>
  <c r="CJ85"/>
  <c r="CE56"/>
  <c r="CF56" s="1"/>
  <c r="CG56" s="1"/>
  <c r="CA56" s="1"/>
  <c r="CL56" s="1"/>
  <c r="CM56"/>
  <c r="BA82" i="16"/>
  <c r="BB82" s="1"/>
  <c r="BC82" s="1"/>
  <c r="AI48"/>
  <c r="AJ48" s="1"/>
  <c r="AK48" s="1"/>
  <c r="CB48"/>
  <c r="AR64"/>
  <c r="AS64" s="1"/>
  <c r="AT64" s="1"/>
  <c r="P29" i="19" s="1"/>
  <c r="M69" s="1"/>
  <c r="O29"/>
  <c r="BI76" i="16"/>
  <c r="BG76"/>
  <c r="CC76" s="1"/>
  <c r="CN76" s="1"/>
  <c r="BH76"/>
  <c r="BJ76" s="1"/>
  <c r="BK76" s="1"/>
  <c r="BL76" s="1"/>
  <c r="BG89"/>
  <c r="BO89"/>
  <c r="BI89"/>
  <c r="BH89"/>
  <c r="BG85"/>
  <c r="BO85"/>
  <c r="BI85"/>
  <c r="BH85"/>
  <c r="BA64"/>
  <c r="BB64" s="1"/>
  <c r="BC64" s="1"/>
  <c r="AY7"/>
  <c r="O32" i="19" s="1"/>
  <c r="Q69" s="1"/>
  <c r="BI88" i="16"/>
  <c r="BO88"/>
  <c r="BH88"/>
  <c r="BJ88" s="1"/>
  <c r="BK88" s="1"/>
  <c r="BL88" s="1"/>
  <c r="BG88"/>
  <c r="BG81"/>
  <c r="BI81"/>
  <c r="BH81"/>
  <c r="BI75"/>
  <c r="BH75"/>
  <c r="BG75"/>
  <c r="BO91"/>
  <c r="BG91"/>
  <c r="BI91"/>
  <c r="BH91"/>
  <c r="BI79"/>
  <c r="BG79"/>
  <c r="BH79"/>
  <c r="BJ79" s="1"/>
  <c r="BK79" s="1"/>
  <c r="BL79" s="1"/>
  <c r="BO95"/>
  <c r="BI95"/>
  <c r="BH95"/>
  <c r="BG95"/>
  <c r="BO96"/>
  <c r="BI96"/>
  <c r="BG96"/>
  <c r="BH96"/>
  <c r="BI80"/>
  <c r="BH80"/>
  <c r="BG80"/>
  <c r="CC80" s="1"/>
  <c r="CN80" s="1"/>
  <c r="BO93"/>
  <c r="BH93"/>
  <c r="BG93"/>
  <c r="BI93"/>
  <c r="BJ93" s="1"/>
  <c r="BK93" s="1"/>
  <c r="BL93" s="1"/>
  <c r="U29" i="19"/>
  <c r="BA74" i="16"/>
  <c r="BB74" s="1"/>
  <c r="BC74" s="1"/>
  <c r="BG82"/>
  <c r="BI82"/>
  <c r="BH82"/>
  <c r="CC79"/>
  <c r="CN79" s="1"/>
  <c r="CC82"/>
  <c r="CN82" s="1"/>
  <c r="BA86"/>
  <c r="BB86" s="1"/>
  <c r="BC86" s="1"/>
  <c r="BA92"/>
  <c r="BB92" s="1"/>
  <c r="BC92" s="1"/>
  <c r="BA84"/>
  <c r="BB84" s="1"/>
  <c r="BC84" s="1"/>
  <c r="BA88"/>
  <c r="BB88" s="1"/>
  <c r="BC88" s="1"/>
  <c r="BA68"/>
  <c r="BB68" s="1"/>
  <c r="BC68" s="1"/>
  <c r="BA83"/>
  <c r="BB83" s="1"/>
  <c r="BC83" s="1"/>
  <c r="BA99"/>
  <c r="BB99" s="1"/>
  <c r="BC99" s="1"/>
  <c r="BA94"/>
  <c r="BB94" s="1"/>
  <c r="BC94" s="1"/>
  <c r="BA96"/>
  <c r="BB96" s="1"/>
  <c r="BC96" s="1"/>
  <c r="BA80"/>
  <c r="BB80" s="1"/>
  <c r="BC80" s="1"/>
  <c r="BA66"/>
  <c r="BB66" s="1"/>
  <c r="BC66" s="1"/>
  <c r="BA98"/>
  <c r="BB98" s="1"/>
  <c r="BC98" s="1"/>
  <c r="CC64"/>
  <c r="CN64" s="1"/>
  <c r="Q29" i="19"/>
  <c r="N69" s="1"/>
  <c r="BI86" i="16"/>
  <c r="BH86"/>
  <c r="BO86"/>
  <c r="BG86"/>
  <c r="BO92"/>
  <c r="BI92"/>
  <c r="BH92"/>
  <c r="BG92"/>
  <c r="BO84"/>
  <c r="BG84"/>
  <c r="BI84"/>
  <c r="BH84"/>
  <c r="BI97"/>
  <c r="BO97"/>
  <c r="BH97"/>
  <c r="BJ97" s="1"/>
  <c r="BK97" s="1"/>
  <c r="BL97" s="1"/>
  <c r="BG97"/>
  <c r="BG83"/>
  <c r="CC83" s="1"/>
  <c r="CN83" s="1"/>
  <c r="BI83"/>
  <c r="BH83"/>
  <c r="CB83" s="1"/>
  <c r="BO99"/>
  <c r="BG99"/>
  <c r="Q40" i="19" s="1"/>
  <c r="BI99" i="16"/>
  <c r="BH99"/>
  <c r="BI77"/>
  <c r="BG77"/>
  <c r="CC77" s="1"/>
  <c r="CN77" s="1"/>
  <c r="BH77"/>
  <c r="BJ77" s="1"/>
  <c r="BK77" s="1"/>
  <c r="BL77" s="1"/>
  <c r="BG87"/>
  <c r="BO87"/>
  <c r="BI87"/>
  <c r="BH87"/>
  <c r="BI94"/>
  <c r="BO94"/>
  <c r="BH94"/>
  <c r="BG94"/>
  <c r="BI78"/>
  <c r="BG78"/>
  <c r="CC78" s="1"/>
  <c r="CN78" s="1"/>
  <c r="BH78"/>
  <c r="BI74"/>
  <c r="BG74"/>
  <c r="BF7"/>
  <c r="T32" i="19" s="1"/>
  <c r="P70" s="1"/>
  <c r="BH74" i="16"/>
  <c r="BO98"/>
  <c r="BG98"/>
  <c r="BH98"/>
  <c r="BI98"/>
  <c r="BI90"/>
  <c r="BO90"/>
  <c r="BH90"/>
  <c r="BJ90" s="1"/>
  <c r="BK90" s="1"/>
  <c r="BL90" s="1"/>
  <c r="BG90"/>
  <c r="CC81"/>
  <c r="CN81" s="1"/>
  <c r="CC74"/>
  <c r="CN74" s="1"/>
  <c r="CC75"/>
  <c r="CN75" s="1"/>
  <c r="BA76"/>
  <c r="BB76" s="1"/>
  <c r="BC76" s="1"/>
  <c r="BA89"/>
  <c r="BB89" s="1"/>
  <c r="BC89" s="1"/>
  <c r="AX7"/>
  <c r="Q32" i="19" s="1"/>
  <c r="S69" s="1"/>
  <c r="BA81" i="16"/>
  <c r="BB81" s="1"/>
  <c r="BC81" s="1"/>
  <c r="BA91"/>
  <c r="BB91" s="1"/>
  <c r="BC91" s="1"/>
  <c r="BA93"/>
  <c r="BB93" s="1"/>
  <c r="BC93" s="1"/>
  <c r="AR73"/>
  <c r="AS73" s="1"/>
  <c r="AT73" s="1"/>
  <c r="CE44"/>
  <c r="CF44" s="1"/>
  <c r="CG44" s="1"/>
  <c r="CA44" s="1"/>
  <c r="CL44" s="1"/>
  <c r="CM44"/>
  <c r="CE58"/>
  <c r="CF58" s="1"/>
  <c r="CG58" s="1"/>
  <c r="CA58" s="1"/>
  <c r="CL58" s="1"/>
  <c r="CM58"/>
  <c r="CE62"/>
  <c r="CF62" s="1"/>
  <c r="CG62" s="1"/>
  <c r="CA62" s="1"/>
  <c r="CL62" s="1"/>
  <c r="CE72"/>
  <c r="CF72" s="1"/>
  <c r="CG72" s="1"/>
  <c r="CA72" s="1"/>
  <c r="CL72" s="1"/>
  <c r="CM72"/>
  <c r="BZ83" i="20"/>
  <c r="CJ83"/>
  <c r="CE64" i="16"/>
  <c r="CF64" s="1"/>
  <c r="CG64" s="1"/>
  <c r="CA64" s="1"/>
  <c r="CL64" s="1"/>
  <c r="CE59"/>
  <c r="CF59" s="1"/>
  <c r="CG59" s="1"/>
  <c r="CA59" s="1"/>
  <c r="CM59"/>
  <c r="AR86"/>
  <c r="AS86" s="1"/>
  <c r="AT86" s="1"/>
  <c r="CK78" i="20"/>
  <c r="CD78"/>
  <c r="CK74"/>
  <c r="CD74"/>
  <c r="CK70"/>
  <c r="CD70"/>
  <c r="CK66"/>
  <c r="CD66"/>
  <c r="CK62"/>
  <c r="CD62"/>
  <c r="AR84" i="16"/>
  <c r="AS84" s="1"/>
  <c r="AT84" s="1"/>
  <c r="AR60"/>
  <c r="AS60" s="1"/>
  <c r="AT60" s="1"/>
  <c r="CB60"/>
  <c r="AR81"/>
  <c r="AS81" s="1"/>
  <c r="AT81" s="1"/>
  <c r="CB81"/>
  <c r="AR61"/>
  <c r="AS61" s="1"/>
  <c r="AT61" s="1"/>
  <c r="CB61"/>
  <c r="AR71"/>
  <c r="AS71" s="1"/>
  <c r="AT71" s="1"/>
  <c r="CB71"/>
  <c r="AR97"/>
  <c r="AS97" s="1"/>
  <c r="AT97" s="1"/>
  <c r="BA78" i="20"/>
  <c r="BB78" s="1"/>
  <c r="BC78" s="1"/>
  <c r="CB78"/>
  <c r="BA74"/>
  <c r="BB74" s="1"/>
  <c r="BC74" s="1"/>
  <c r="CB74"/>
  <c r="BA70"/>
  <c r="BB70" s="1"/>
  <c r="BC70" s="1"/>
  <c r="CB70"/>
  <c r="BA66"/>
  <c r="BB66" s="1"/>
  <c r="BC66" s="1"/>
  <c r="CB66"/>
  <c r="BA62"/>
  <c r="BB62" s="1"/>
  <c r="BC62" s="1"/>
  <c r="CB62"/>
  <c r="BA98"/>
  <c r="BB98" s="1"/>
  <c r="BC98" s="1"/>
  <c r="CB98"/>
  <c r="AR70" i="16"/>
  <c r="AS70" s="1"/>
  <c r="AT70" s="1"/>
  <c r="CB70"/>
  <c r="BZ79" i="20"/>
  <c r="CJ79"/>
  <c r="BI79"/>
  <c r="BF7"/>
  <c r="AR65" i="16"/>
  <c r="AS65" s="1"/>
  <c r="AT65" s="1"/>
  <c r="CB65"/>
  <c r="AR75"/>
  <c r="AS75" s="1"/>
  <c r="AT75" s="1"/>
  <c r="CB75"/>
  <c r="AR63"/>
  <c r="AS63" s="1"/>
  <c r="AT63" s="1"/>
  <c r="CB63"/>
  <c r="AR87"/>
  <c r="AS87" s="1"/>
  <c r="AT87" s="1"/>
  <c r="AR69"/>
  <c r="AS69" s="1"/>
  <c r="AT69" s="1"/>
  <c r="CB69"/>
  <c r="CE55" i="20"/>
  <c r="CF55" s="1"/>
  <c r="CG55" s="1"/>
  <c r="CA55" s="1"/>
  <c r="CL55" s="1"/>
  <c r="CM55"/>
  <c r="CE51"/>
  <c r="CF51" s="1"/>
  <c r="CG51" s="1"/>
  <c r="CA51" s="1"/>
  <c r="CL51" s="1"/>
  <c r="CM51"/>
  <c r="CE47"/>
  <c r="CF47" s="1"/>
  <c r="CG47" s="1"/>
  <c r="CA47" s="1"/>
  <c r="CL47" s="1"/>
  <c r="CM47"/>
  <c r="CE43"/>
  <c r="CF43" s="1"/>
  <c r="CG43" s="1"/>
  <c r="CA43" s="1"/>
  <c r="CL43" s="1"/>
  <c r="CM43"/>
  <c r="CE57"/>
  <c r="CF57" s="1"/>
  <c r="CG57" s="1"/>
  <c r="CA57" s="1"/>
  <c r="CL57" s="1"/>
  <c r="CM57"/>
  <c r="CE55" i="16"/>
  <c r="CF55" s="1"/>
  <c r="CG55" s="1"/>
  <c r="CA55" s="1"/>
  <c r="CL55" s="1"/>
  <c r="CM55"/>
  <c r="BG81" i="20"/>
  <c r="CC81" s="1"/>
  <c r="CN81" s="1"/>
  <c r="BH81"/>
  <c r="CB94"/>
  <c r="CB74" i="16"/>
  <c r="V67" i="19"/>
  <c r="W67" s="1"/>
  <c r="AK7" i="16"/>
  <c r="V22" i="19" s="1"/>
  <c r="R67" s="1"/>
  <c r="BH79" i="20"/>
  <c r="CB79" s="1"/>
  <c r="CB96"/>
  <c r="CB88"/>
  <c r="CB86"/>
  <c r="CB66" i="16"/>
  <c r="AY7" i="20"/>
  <c r="CE80"/>
  <c r="CF80" s="1"/>
  <c r="CG80" s="1"/>
  <c r="CA80" s="1"/>
  <c r="CL80" s="1"/>
  <c r="CM80"/>
  <c r="BA90"/>
  <c r="BB90" s="1"/>
  <c r="BC90" s="1"/>
  <c r="CB90"/>
  <c r="BZ92"/>
  <c r="CJ92"/>
  <c r="BZ96"/>
  <c r="CJ96"/>
  <c r="BZ88"/>
  <c r="CJ88"/>
  <c r="AR92" i="16"/>
  <c r="AS92" s="1"/>
  <c r="AT92" s="1"/>
  <c r="AR76"/>
  <c r="AS76" s="1"/>
  <c r="AT76" s="1"/>
  <c r="CB76"/>
  <c r="CC60"/>
  <c r="CN60" s="1"/>
  <c r="AO7"/>
  <c r="K32" i="19" s="1"/>
  <c r="S68" s="1"/>
  <c r="AR83" i="16"/>
  <c r="AS83" s="1"/>
  <c r="AT83" s="1"/>
  <c r="AR99"/>
  <c r="AS99" s="1"/>
  <c r="AT99" s="1"/>
  <c r="AR89"/>
  <c r="AS89" s="1"/>
  <c r="AT89" s="1"/>
  <c r="CE76" i="20"/>
  <c r="CF76" s="1"/>
  <c r="CG76" s="1"/>
  <c r="CA76" s="1"/>
  <c r="CL76" s="1"/>
  <c r="CM76"/>
  <c r="CE60"/>
  <c r="CF60" s="1"/>
  <c r="CG60" s="1"/>
  <c r="CA60" s="1"/>
  <c r="CL60" s="1"/>
  <c r="CM60"/>
  <c r="CE91"/>
  <c r="CF91" s="1"/>
  <c r="CG91" s="1"/>
  <c r="CA91" s="1"/>
  <c r="CL91" s="1"/>
  <c r="CM91"/>
  <c r="BZ81"/>
  <c r="CJ81"/>
  <c r="CE53" i="16"/>
  <c r="CF53" s="1"/>
  <c r="CG53" s="1"/>
  <c r="CA53" s="1"/>
  <c r="CL53" s="1"/>
  <c r="CM53"/>
  <c r="AR85"/>
  <c r="AS85" s="1"/>
  <c r="AT85" s="1"/>
  <c r="AR93"/>
  <c r="AS93" s="1"/>
  <c r="AT93" s="1"/>
  <c r="CE97" i="20"/>
  <c r="CF97" s="1"/>
  <c r="CG97" s="1"/>
  <c r="CA97" s="1"/>
  <c r="CL97" s="1"/>
  <c r="CM97"/>
  <c r="CE72"/>
  <c r="CF72" s="1"/>
  <c r="CG72" s="1"/>
  <c r="CA72" s="1"/>
  <c r="CL72" s="1"/>
  <c r="CM72"/>
  <c r="CE95"/>
  <c r="CF95" s="1"/>
  <c r="CG95" s="1"/>
  <c r="CA95" s="1"/>
  <c r="CL95" s="1"/>
  <c r="CM95"/>
  <c r="CN59" i="16"/>
  <c r="BA92" i="20"/>
  <c r="BB92" s="1"/>
  <c r="BC92" s="1"/>
  <c r="CB92"/>
  <c r="BJ93"/>
  <c r="BK93" s="1"/>
  <c r="BL93" s="1"/>
  <c r="CB93"/>
  <c r="BA79"/>
  <c r="BB79" s="1"/>
  <c r="BC79" s="1"/>
  <c r="BA68"/>
  <c r="BB68" s="1"/>
  <c r="BC68" s="1"/>
  <c r="CB68"/>
  <c r="BJ99"/>
  <c r="BK99" s="1"/>
  <c r="BL99" s="1"/>
  <c r="CB99"/>
  <c r="CE73" i="16"/>
  <c r="CF73" s="1"/>
  <c r="CG73" s="1"/>
  <c r="CA73" s="1"/>
  <c r="CL73" s="1"/>
  <c r="CM73"/>
  <c r="BJ89" i="20"/>
  <c r="BK89" s="1"/>
  <c r="BL89" s="1"/>
  <c r="CB89"/>
  <c r="BA64"/>
  <c r="BB64" s="1"/>
  <c r="BC64" s="1"/>
  <c r="CB64"/>
  <c r="BJ87"/>
  <c r="BK87" s="1"/>
  <c r="BL87" s="1"/>
  <c r="CB87"/>
  <c r="BJ84"/>
  <c r="BK84" s="1"/>
  <c r="BL84" s="1"/>
  <c r="CB84"/>
  <c r="AR88" i="16"/>
  <c r="AS88" s="1"/>
  <c r="AT88" s="1"/>
  <c r="AR68"/>
  <c r="AS68" s="1"/>
  <c r="AT68" s="1"/>
  <c r="CB68"/>
  <c r="BG7" i="20"/>
  <c r="CC79"/>
  <c r="CN79" s="1"/>
  <c r="AR67" i="16"/>
  <c r="AS67" s="1"/>
  <c r="AT67" s="1"/>
  <c r="CB67"/>
  <c r="AR77"/>
  <c r="AS77" s="1"/>
  <c r="AT77" s="1"/>
  <c r="BZ94" i="20"/>
  <c r="CJ94"/>
  <c r="BZ86"/>
  <c r="CJ86"/>
  <c r="CM45" i="16"/>
  <c r="CE45"/>
  <c r="CF45" s="1"/>
  <c r="CG45" s="1"/>
  <c r="CA45" s="1"/>
  <c r="CL45" s="1"/>
  <c r="AR79"/>
  <c r="AS79" s="1"/>
  <c r="AT79" s="1"/>
  <c r="AR95"/>
  <c r="AS95" s="1"/>
  <c r="AT95" s="1"/>
  <c r="CE51"/>
  <c r="CF51" s="1"/>
  <c r="CG51" s="1"/>
  <c r="CA51" s="1"/>
  <c r="CL51" s="1"/>
  <c r="CM51"/>
  <c r="BZ98" i="20"/>
  <c r="CJ98"/>
  <c r="BZ90"/>
  <c r="CJ90"/>
  <c r="AX7"/>
  <c r="V29" i="19" l="1"/>
  <c r="M70" s="1"/>
  <c r="CB79" i="16"/>
  <c r="CB77"/>
  <c r="CM77" s="1"/>
  <c r="AR91"/>
  <c r="AS91" s="1"/>
  <c r="AT91" s="1"/>
  <c r="BC7" i="20"/>
  <c r="CD85"/>
  <c r="CK85"/>
  <c r="BJ83"/>
  <c r="BK83" s="1"/>
  <c r="BL83" s="1"/>
  <c r="CB83"/>
  <c r="CM83" s="1"/>
  <c r="CB85"/>
  <c r="BJ85"/>
  <c r="BK85" s="1"/>
  <c r="BL85" s="1"/>
  <c r="CE48" i="16"/>
  <c r="CF48" s="1"/>
  <c r="CG48" s="1"/>
  <c r="CA48" s="1"/>
  <c r="CL48" s="1"/>
  <c r="CM48"/>
  <c r="BJ98"/>
  <c r="BK98" s="1"/>
  <c r="BL98" s="1"/>
  <c r="BJ87"/>
  <c r="BK87" s="1"/>
  <c r="BL87" s="1"/>
  <c r="K39" i="19"/>
  <c r="N71" s="1"/>
  <c r="N72" s="1"/>
  <c r="BJ86" i="16"/>
  <c r="BK86" s="1"/>
  <c r="BL86" s="1"/>
  <c r="BJ75"/>
  <c r="BK75" s="1"/>
  <c r="BL75" s="1"/>
  <c r="BJ81"/>
  <c r="BK81" s="1"/>
  <c r="BL81" s="1"/>
  <c r="BR90"/>
  <c r="BP90"/>
  <c r="CC90" s="1"/>
  <c r="CN90" s="1"/>
  <c r="BQ90"/>
  <c r="BJ74"/>
  <c r="BK74" s="1"/>
  <c r="BL74" s="1"/>
  <c r="BH7"/>
  <c r="U32" i="19" s="1"/>
  <c r="Q70" s="1"/>
  <c r="BJ78" i="16"/>
  <c r="BK78" s="1"/>
  <c r="BL78" s="1"/>
  <c r="CB78"/>
  <c r="BJ94"/>
  <c r="BK94" s="1"/>
  <c r="BL94" s="1"/>
  <c r="BR84"/>
  <c r="BP84"/>
  <c r="BQ84"/>
  <c r="BO7"/>
  <c r="H42" i="19" s="1"/>
  <c r="P71" s="1"/>
  <c r="BP92" i="16"/>
  <c r="CC92" s="1"/>
  <c r="CN92" s="1"/>
  <c r="BR92"/>
  <c r="BQ92"/>
  <c r="BP86"/>
  <c r="CC86" s="1"/>
  <c r="CN86" s="1"/>
  <c r="BQ86"/>
  <c r="BR86"/>
  <c r="BR96"/>
  <c r="BQ96"/>
  <c r="BP96"/>
  <c r="CC96" s="1"/>
  <c r="CN96" s="1"/>
  <c r="BP95"/>
  <c r="CC95" s="1"/>
  <c r="CN95" s="1"/>
  <c r="BR95"/>
  <c r="BQ95"/>
  <c r="BP88"/>
  <c r="CC88" s="1"/>
  <c r="CN88" s="1"/>
  <c r="BR88"/>
  <c r="BQ88"/>
  <c r="BQ85"/>
  <c r="CB85" s="1"/>
  <c r="CM85" s="1"/>
  <c r="BP85"/>
  <c r="CC85" s="1"/>
  <c r="CN85" s="1"/>
  <c r="BR85"/>
  <c r="BS85" s="1"/>
  <c r="BT85" s="1"/>
  <c r="BU85" s="1"/>
  <c r="BR89"/>
  <c r="BP89"/>
  <c r="CC89" s="1"/>
  <c r="CN89" s="1"/>
  <c r="BQ89"/>
  <c r="BG7"/>
  <c r="W32" i="19" s="1"/>
  <c r="S70" s="1"/>
  <c r="BJ99" i="16"/>
  <c r="BK99" s="1"/>
  <c r="BL99" s="1"/>
  <c r="BJ83"/>
  <c r="BK83" s="1"/>
  <c r="BL83" s="1"/>
  <c r="BJ92"/>
  <c r="BK92" s="1"/>
  <c r="BL92" s="1"/>
  <c r="CC84"/>
  <c r="CN84" s="1"/>
  <c r="BJ95"/>
  <c r="BK95" s="1"/>
  <c r="BL95" s="1"/>
  <c r="BJ91"/>
  <c r="BK91" s="1"/>
  <c r="BL91" s="1"/>
  <c r="BJ85"/>
  <c r="BK85" s="1"/>
  <c r="BL85" s="1"/>
  <c r="BJ89"/>
  <c r="BK89" s="1"/>
  <c r="BL89" s="1"/>
  <c r="BR98"/>
  <c r="BQ98"/>
  <c r="BP98"/>
  <c r="CC98" s="1"/>
  <c r="CN98" s="1"/>
  <c r="BR94"/>
  <c r="BP94"/>
  <c r="CC94" s="1"/>
  <c r="CN94" s="1"/>
  <c r="BQ94"/>
  <c r="BS94" s="1"/>
  <c r="BT94" s="1"/>
  <c r="BU94" s="1"/>
  <c r="BQ87"/>
  <c r="CB87" s="1"/>
  <c r="CE87" s="1"/>
  <c r="CF87" s="1"/>
  <c r="CG87" s="1"/>
  <c r="CA87" s="1"/>
  <c r="CL87" s="1"/>
  <c r="BP87"/>
  <c r="CC87" s="1"/>
  <c r="CN87" s="1"/>
  <c r="BR87"/>
  <c r="BS87" s="1"/>
  <c r="BT87" s="1"/>
  <c r="BU87" s="1"/>
  <c r="BQ99"/>
  <c r="BP99"/>
  <c r="CC99" s="1"/>
  <c r="BR99"/>
  <c r="BS99" s="1"/>
  <c r="BT99" s="1"/>
  <c r="BU99" s="1"/>
  <c r="BP97"/>
  <c r="CC97" s="1"/>
  <c r="CN97" s="1"/>
  <c r="BR97"/>
  <c r="BQ97"/>
  <c r="BJ84"/>
  <c r="BK84" s="1"/>
  <c r="BL84" s="1"/>
  <c r="J39" i="19" s="1"/>
  <c r="M71" s="1"/>
  <c r="I39"/>
  <c r="BJ82" i="16"/>
  <c r="BK82" s="1"/>
  <c r="BL82" s="1"/>
  <c r="CB82"/>
  <c r="L70" i="19"/>
  <c r="U26"/>
  <c r="BR93" i="16"/>
  <c r="BQ93"/>
  <c r="BP93"/>
  <c r="CC93" s="1"/>
  <c r="CN93" s="1"/>
  <c r="BJ80"/>
  <c r="BK80" s="1"/>
  <c r="BL80" s="1"/>
  <c r="CB80"/>
  <c r="BJ96"/>
  <c r="BK96" s="1"/>
  <c r="BL96" s="1"/>
  <c r="CB96"/>
  <c r="BR91"/>
  <c r="BQ91"/>
  <c r="BP91"/>
  <c r="CC91" s="1"/>
  <c r="CN91" s="1"/>
  <c r="L69" i="19"/>
  <c r="V69" s="1"/>
  <c r="W69" s="1"/>
  <c r="O26"/>
  <c r="BC7" i="16"/>
  <c r="P32" i="19" s="1"/>
  <c r="R69" s="1"/>
  <c r="I26"/>
  <c r="Q68"/>
  <c r="V68" s="1"/>
  <c r="W68" s="1"/>
  <c r="CM79" i="20"/>
  <c r="CK86"/>
  <c r="CD86"/>
  <c r="CE79" i="16"/>
  <c r="CF79" s="1"/>
  <c r="CG79" s="1"/>
  <c r="CA79" s="1"/>
  <c r="CL79" s="1"/>
  <c r="CM79"/>
  <c r="CE77"/>
  <c r="CF77" s="1"/>
  <c r="CG77" s="1"/>
  <c r="CA77" s="1"/>
  <c r="CL77" s="1"/>
  <c r="CM67"/>
  <c r="CE67"/>
  <c r="CF67" s="1"/>
  <c r="CG67" s="1"/>
  <c r="CA67" s="1"/>
  <c r="CL67" s="1"/>
  <c r="CE68"/>
  <c r="CF68" s="1"/>
  <c r="CG68" s="1"/>
  <c r="CA68" s="1"/>
  <c r="CL68" s="1"/>
  <c r="CM68"/>
  <c r="CE84" i="20"/>
  <c r="CF84" s="1"/>
  <c r="CG84" s="1"/>
  <c r="CA84" s="1"/>
  <c r="CL84" s="1"/>
  <c r="CM84"/>
  <c r="CE87"/>
  <c r="CF87" s="1"/>
  <c r="CG87" s="1"/>
  <c r="CA87" s="1"/>
  <c r="CL87" s="1"/>
  <c r="CM87"/>
  <c r="CE64"/>
  <c r="CF64" s="1"/>
  <c r="CG64" s="1"/>
  <c r="CA64" s="1"/>
  <c r="CL64" s="1"/>
  <c r="CM64"/>
  <c r="CE89"/>
  <c r="CF89" s="1"/>
  <c r="CG89" s="1"/>
  <c r="CA89" s="1"/>
  <c r="CL89" s="1"/>
  <c r="CM89"/>
  <c r="CE99"/>
  <c r="CF99" s="1"/>
  <c r="CG99" s="1"/>
  <c r="CA99" s="1"/>
  <c r="CL99" s="1"/>
  <c r="CM99"/>
  <c r="CE68"/>
  <c r="CF68" s="1"/>
  <c r="CG68" s="1"/>
  <c r="CA68" s="1"/>
  <c r="CL68" s="1"/>
  <c r="CM68"/>
  <c r="CE93"/>
  <c r="CF93" s="1"/>
  <c r="CG93" s="1"/>
  <c r="CA93" s="1"/>
  <c r="CL93" s="1"/>
  <c r="CM93"/>
  <c r="CM92"/>
  <c r="CE85" i="16"/>
  <c r="CF85" s="1"/>
  <c r="CG85" s="1"/>
  <c r="CA85" s="1"/>
  <c r="CL85" s="1"/>
  <c r="CM83"/>
  <c r="CE83"/>
  <c r="CF83" s="1"/>
  <c r="CG83" s="1"/>
  <c r="CA83" s="1"/>
  <c r="CL83" s="1"/>
  <c r="CM76"/>
  <c r="CE76"/>
  <c r="CF76" s="1"/>
  <c r="CG76" s="1"/>
  <c r="CA76" s="1"/>
  <c r="CL76" s="1"/>
  <c r="CM90" i="20"/>
  <c r="CE86"/>
  <c r="CF86" s="1"/>
  <c r="CG86" s="1"/>
  <c r="CA86" s="1"/>
  <c r="CL86" s="1"/>
  <c r="CM86"/>
  <c r="CM96"/>
  <c r="CM74" i="16"/>
  <c r="CE74"/>
  <c r="CF74" s="1"/>
  <c r="CG74" s="1"/>
  <c r="CA74" s="1"/>
  <c r="CL74" s="1"/>
  <c r="BJ81" i="20"/>
  <c r="BK81" s="1"/>
  <c r="BL81" s="1"/>
  <c r="CB81"/>
  <c r="CE69" i="16"/>
  <c r="CF69" s="1"/>
  <c r="CG69" s="1"/>
  <c r="CA69" s="1"/>
  <c r="CL69" s="1"/>
  <c r="CM69"/>
  <c r="CM87"/>
  <c r="CE63"/>
  <c r="CF63" s="1"/>
  <c r="CG63" s="1"/>
  <c r="CA63" s="1"/>
  <c r="CL63" s="1"/>
  <c r="CM63"/>
  <c r="CE75"/>
  <c r="CF75" s="1"/>
  <c r="CG75" s="1"/>
  <c r="CA75" s="1"/>
  <c r="CL75" s="1"/>
  <c r="CM75"/>
  <c r="CE65"/>
  <c r="CF65" s="1"/>
  <c r="CG65" s="1"/>
  <c r="CA65" s="1"/>
  <c r="CL65" s="1"/>
  <c r="CM65"/>
  <c r="CM70"/>
  <c r="CE70"/>
  <c r="CF70" s="1"/>
  <c r="CG70" s="1"/>
  <c r="CA70" s="1"/>
  <c r="CL70" s="1"/>
  <c r="CM98" i="20"/>
  <c r="CE62"/>
  <c r="CF62" s="1"/>
  <c r="CG62" s="1"/>
  <c r="CA62" s="1"/>
  <c r="CL62" s="1"/>
  <c r="CM62"/>
  <c r="CE66"/>
  <c r="CF66" s="1"/>
  <c r="CG66" s="1"/>
  <c r="CA66" s="1"/>
  <c r="CL66" s="1"/>
  <c r="CM66"/>
  <c r="CE70"/>
  <c r="CF70" s="1"/>
  <c r="CG70" s="1"/>
  <c r="CA70" s="1"/>
  <c r="CL70" s="1"/>
  <c r="CM70"/>
  <c r="CE74"/>
  <c r="CF74" s="1"/>
  <c r="CG74" s="1"/>
  <c r="CA74" s="1"/>
  <c r="CL74" s="1"/>
  <c r="CM74"/>
  <c r="CE78"/>
  <c r="CF78" s="1"/>
  <c r="CG78" s="1"/>
  <c r="CA78" s="1"/>
  <c r="CL78" s="1"/>
  <c r="CM78"/>
  <c r="CE71" i="16"/>
  <c r="CF71" s="1"/>
  <c r="CG71" s="1"/>
  <c r="CA71" s="1"/>
  <c r="CL71" s="1"/>
  <c r="CM71"/>
  <c r="CE61"/>
  <c r="CF61" s="1"/>
  <c r="CG61" s="1"/>
  <c r="CA61" s="1"/>
  <c r="CL61" s="1"/>
  <c r="CM61"/>
  <c r="CE81"/>
  <c r="CF81" s="1"/>
  <c r="CG81" s="1"/>
  <c r="CA81" s="1"/>
  <c r="CL81" s="1"/>
  <c r="CM81"/>
  <c r="CE60"/>
  <c r="CF60" s="1"/>
  <c r="CG60" s="1"/>
  <c r="CA60" s="1"/>
  <c r="CL60" s="1"/>
  <c r="CM60"/>
  <c r="CL59"/>
  <c r="AT7"/>
  <c r="J32" i="19" s="1"/>
  <c r="R68" s="1"/>
  <c r="CK90" i="20"/>
  <c r="CD90"/>
  <c r="CE90" s="1"/>
  <c r="CF90" s="1"/>
  <c r="CG90" s="1"/>
  <c r="CA90" s="1"/>
  <c r="CL90" s="1"/>
  <c r="CD98"/>
  <c r="CE98" s="1"/>
  <c r="CF98" s="1"/>
  <c r="CG98" s="1"/>
  <c r="CA98" s="1"/>
  <c r="CL98" s="1"/>
  <c r="CK98"/>
  <c r="CD94"/>
  <c r="CK94"/>
  <c r="CK81"/>
  <c r="CD81"/>
  <c r="CK88"/>
  <c r="CD88"/>
  <c r="CE88" s="1"/>
  <c r="CF88" s="1"/>
  <c r="CG88" s="1"/>
  <c r="CA88" s="1"/>
  <c r="CL88" s="1"/>
  <c r="CD96"/>
  <c r="CE96" s="1"/>
  <c r="CF96" s="1"/>
  <c r="CG96" s="1"/>
  <c r="CA96" s="1"/>
  <c r="CL96" s="1"/>
  <c r="CK96"/>
  <c r="CD92"/>
  <c r="CE92" s="1"/>
  <c r="CF92" s="1"/>
  <c r="CG92" s="1"/>
  <c r="CA92" s="1"/>
  <c r="CL92" s="1"/>
  <c r="CK92"/>
  <c r="CE66" i="16"/>
  <c r="CF66" s="1"/>
  <c r="CG66" s="1"/>
  <c r="CA66" s="1"/>
  <c r="CL66" s="1"/>
  <c r="CM66"/>
  <c r="CM88" i="20"/>
  <c r="BJ79"/>
  <c r="BK79" s="1"/>
  <c r="BL79" s="1"/>
  <c r="BL7" s="1"/>
  <c r="BH7"/>
  <c r="CE94"/>
  <c r="CF94" s="1"/>
  <c r="CG94" s="1"/>
  <c r="CA94" s="1"/>
  <c r="CL94" s="1"/>
  <c r="CM94"/>
  <c r="CK79"/>
  <c r="CD79"/>
  <c r="CE79" s="1"/>
  <c r="CF79" s="1"/>
  <c r="CG79" s="1"/>
  <c r="CA79" s="1"/>
  <c r="CL79" s="1"/>
  <c r="CK83"/>
  <c r="CD83"/>
  <c r="CE83" s="1"/>
  <c r="CF83" s="1"/>
  <c r="CG83" s="1"/>
  <c r="CA83" s="1"/>
  <c r="CL83" s="1"/>
  <c r="CM85" l="1"/>
  <c r="CE85"/>
  <c r="CF85" s="1"/>
  <c r="CG85" s="1"/>
  <c r="CA85" s="1"/>
  <c r="CL85" s="1"/>
  <c r="BL7" i="16"/>
  <c r="V32" i="19" s="1"/>
  <c r="R70" s="1"/>
  <c r="CN99" i="16"/>
  <c r="X38" i="19"/>
  <c r="BS91" i="16"/>
  <c r="BT91" s="1"/>
  <c r="BU91" s="1"/>
  <c r="CB91"/>
  <c r="CM96"/>
  <c r="CE96"/>
  <c r="CF96" s="1"/>
  <c r="CG96" s="1"/>
  <c r="CA96" s="1"/>
  <c r="CL96" s="1"/>
  <c r="CM80"/>
  <c r="CE80"/>
  <c r="CF80" s="1"/>
  <c r="CG80" s="1"/>
  <c r="CA80" s="1"/>
  <c r="CL80" s="1"/>
  <c r="P40" i="19"/>
  <c r="M72" s="1"/>
  <c r="O40"/>
  <c r="CB99" i="16"/>
  <c r="BS98"/>
  <c r="BT98" s="1"/>
  <c r="BU98" s="1"/>
  <c r="CB98"/>
  <c r="BS95"/>
  <c r="BT95" s="1"/>
  <c r="BU95" s="1"/>
  <c r="CB95"/>
  <c r="CE78"/>
  <c r="CF78" s="1"/>
  <c r="CG78" s="1"/>
  <c r="CA78" s="1"/>
  <c r="CL78" s="1"/>
  <c r="CM78"/>
  <c r="BS90"/>
  <c r="BT90" s="1"/>
  <c r="BU90" s="1"/>
  <c r="CB90"/>
  <c r="BS96"/>
  <c r="BT96" s="1"/>
  <c r="BU96" s="1"/>
  <c r="BP7"/>
  <c r="K42" i="19" s="1"/>
  <c r="S71" s="1"/>
  <c r="CB94" i="16"/>
  <c r="V70" i="19"/>
  <c r="W70" s="1"/>
  <c r="BS93" i="16"/>
  <c r="BT93" s="1"/>
  <c r="BU93" s="1"/>
  <c r="CB93"/>
  <c r="CM82"/>
  <c r="CE82"/>
  <c r="CF82" s="1"/>
  <c r="CG82" s="1"/>
  <c r="CA82" s="1"/>
  <c r="CL82" s="1"/>
  <c r="L71" i="19"/>
  <c r="BS97" i="16"/>
  <c r="BT97" s="1"/>
  <c r="BU97" s="1"/>
  <c r="CB97"/>
  <c r="BS89"/>
  <c r="BT89" s="1"/>
  <c r="BU89" s="1"/>
  <c r="CB89"/>
  <c r="BS88"/>
  <c r="BT88" s="1"/>
  <c r="BU88" s="1"/>
  <c r="CB88"/>
  <c r="BS86"/>
  <c r="BT86" s="1"/>
  <c r="BU86" s="1"/>
  <c r="CB86"/>
  <c r="BS92"/>
  <c r="BT92" s="1"/>
  <c r="BU92" s="1"/>
  <c r="CB92"/>
  <c r="BS84"/>
  <c r="BT84" s="1"/>
  <c r="BU84" s="1"/>
  <c r="BQ7"/>
  <c r="I42" i="19" s="1"/>
  <c r="Q71" s="1"/>
  <c r="V71" s="1"/>
  <c r="W71" s="1"/>
  <c r="T73" s="1"/>
  <c r="CB84" i="16"/>
  <c r="CE81" i="20"/>
  <c r="CF81" s="1"/>
  <c r="CG81" s="1"/>
  <c r="CA81" s="1"/>
  <c r="CL81" s="1"/>
  <c r="CM81"/>
  <c r="L72" i="19" l="1"/>
  <c r="BU7" i="16"/>
  <c r="J42" i="19" s="1"/>
  <c r="R71" s="1"/>
  <c r="CE92" i="16"/>
  <c r="CF92" s="1"/>
  <c r="CG92" s="1"/>
  <c r="CA92" s="1"/>
  <c r="CL92" s="1"/>
  <c r="CM92"/>
  <c r="CM88"/>
  <c r="CE88"/>
  <c r="CF88" s="1"/>
  <c r="CG88" s="1"/>
  <c r="CA88" s="1"/>
  <c r="CL88" s="1"/>
  <c r="CM97"/>
  <c r="CE97"/>
  <c r="CF97" s="1"/>
  <c r="CG97" s="1"/>
  <c r="CA97" s="1"/>
  <c r="CL97" s="1"/>
  <c r="CM84"/>
  <c r="CE84"/>
  <c r="CF84" s="1"/>
  <c r="CG84" s="1"/>
  <c r="CA84" s="1"/>
  <c r="CL84" s="1"/>
  <c r="CM94"/>
  <c r="CE94"/>
  <c r="CF94" s="1"/>
  <c r="CG94" s="1"/>
  <c r="CA94" s="1"/>
  <c r="CL94" s="1"/>
  <c r="I36" i="19"/>
  <c r="CM86" i="16"/>
  <c r="CE86"/>
  <c r="CF86" s="1"/>
  <c r="CG86" s="1"/>
  <c r="CA86" s="1"/>
  <c r="CL86" s="1"/>
  <c r="CE89"/>
  <c r="CF89" s="1"/>
  <c r="CG89" s="1"/>
  <c r="CA89" s="1"/>
  <c r="CL89" s="1"/>
  <c r="CM89"/>
  <c r="CE93"/>
  <c r="CF93" s="1"/>
  <c r="CG93" s="1"/>
  <c r="CA93" s="1"/>
  <c r="CL93" s="1"/>
  <c r="CM93"/>
  <c r="CE90"/>
  <c r="CF90" s="1"/>
  <c r="CG90" s="1"/>
  <c r="CA90" s="1"/>
  <c r="CL90" s="1"/>
  <c r="CM90"/>
  <c r="CE95"/>
  <c r="CF95" s="1"/>
  <c r="CG95" s="1"/>
  <c r="CA95" s="1"/>
  <c r="CL95" s="1"/>
  <c r="CM95"/>
  <c r="CE98"/>
  <c r="CF98" s="1"/>
  <c r="CG98" s="1"/>
  <c r="CA98" s="1"/>
  <c r="CL98" s="1"/>
  <c r="CM98"/>
  <c r="CE99"/>
  <c r="CF99" s="1"/>
  <c r="CG99" s="1"/>
  <c r="CA99" s="1"/>
  <c r="V38" i="19"/>
  <c r="J73" s="1"/>
  <c r="P73" s="1"/>
  <c r="W73" s="1"/>
  <c r="CM99" i="16"/>
  <c r="CM91"/>
  <c r="CE91"/>
  <c r="CF91" s="1"/>
  <c r="CG91" s="1"/>
  <c r="CA91" s="1"/>
  <c r="CL91" s="1"/>
  <c r="CL99" l="1"/>
  <c r="W38" i="19"/>
</calcChain>
</file>

<file path=xl/sharedStrings.xml><?xml version="1.0" encoding="utf-8"?>
<sst xmlns="http://schemas.openxmlformats.org/spreadsheetml/2006/main" count="475" uniqueCount="140">
  <si>
    <t>初期本数</t>
    <rPh sb="0" eb="2">
      <t>ショキ</t>
    </rPh>
    <rPh sb="2" eb="4">
      <t>ホンスウ</t>
    </rPh>
    <phoneticPr fontId="5"/>
  </si>
  <si>
    <t>地位指数</t>
    <rPh sb="0" eb="2">
      <t>チイ</t>
    </rPh>
    <rPh sb="2" eb="4">
      <t>シスウ</t>
    </rPh>
    <phoneticPr fontId="5"/>
  </si>
  <si>
    <t>間伐率</t>
    <rPh sb="0" eb="2">
      <t>カンバツ</t>
    </rPh>
    <rPh sb="2" eb="3">
      <t>リツ</t>
    </rPh>
    <phoneticPr fontId="5"/>
  </si>
  <si>
    <t>成立本数</t>
    <rPh sb="0" eb="2">
      <t>セイリツ</t>
    </rPh>
    <rPh sb="2" eb="4">
      <t>ホンスウ</t>
    </rPh>
    <phoneticPr fontId="5"/>
  </si>
  <si>
    <t>樹高</t>
    <rPh sb="0" eb="2">
      <t>ジュコウ</t>
    </rPh>
    <phoneticPr fontId="5"/>
  </si>
  <si>
    <t>林令</t>
    <rPh sb="0" eb="1">
      <t>リン</t>
    </rPh>
    <rPh sb="1" eb="2">
      <t>レイ</t>
    </rPh>
    <phoneticPr fontId="5"/>
  </si>
  <si>
    <t>間伐林令</t>
    <rPh sb="0" eb="2">
      <t>カンバツ</t>
    </rPh>
    <rPh sb="2" eb="3">
      <t>リン</t>
    </rPh>
    <rPh sb="3" eb="4">
      <t>レイ</t>
    </rPh>
    <phoneticPr fontId="5"/>
  </si>
  <si>
    <t>材積</t>
    <rPh sb="0" eb="1">
      <t>ザイ</t>
    </rPh>
    <rPh sb="1" eb="2">
      <t>セキ</t>
    </rPh>
    <phoneticPr fontId="5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</si>
  <si>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5"/>
  </si>
  <si>
    <t>材積</t>
    <rPh sb="0" eb="2">
      <t>ザイセキ</t>
    </rPh>
    <phoneticPr fontId="5"/>
  </si>
  <si>
    <t>HF</t>
    <phoneticPr fontId="13"/>
  </si>
  <si>
    <t>G</t>
    <phoneticPr fontId="13"/>
  </si>
  <si>
    <t>Dg</t>
    <phoneticPr fontId="13"/>
  </si>
  <si>
    <t>Ｒｙ</t>
    <phoneticPr fontId="5"/>
  </si>
  <si>
    <t>HF</t>
    <phoneticPr fontId="13"/>
  </si>
  <si>
    <t>G</t>
    <phoneticPr fontId="13"/>
  </si>
  <si>
    <t>Dg</t>
    <phoneticPr fontId="13"/>
  </si>
  <si>
    <t>林分の現況</t>
    <rPh sb="0" eb="1">
      <t>リン</t>
    </rPh>
    <rPh sb="1" eb="2">
      <t>ブン</t>
    </rPh>
    <rPh sb="3" eb="5">
      <t>ゲンキョウ</t>
    </rPh>
    <phoneticPr fontId="5"/>
  </si>
  <si>
    <t>１回目間伐</t>
    <rPh sb="1" eb="3">
      <t>カイメ</t>
    </rPh>
    <rPh sb="3" eb="5">
      <t>カンバツ</t>
    </rPh>
    <phoneticPr fontId="5"/>
  </si>
  <si>
    <t>２回目間伐</t>
    <rPh sb="1" eb="3">
      <t>カイメ</t>
    </rPh>
    <rPh sb="3" eb="5">
      <t>カンバツ</t>
    </rPh>
    <phoneticPr fontId="5"/>
  </si>
  <si>
    <t>３回目間伐</t>
    <rPh sb="1" eb="3">
      <t>カイメ</t>
    </rPh>
    <rPh sb="3" eb="5">
      <t>カンバツ</t>
    </rPh>
    <phoneticPr fontId="5"/>
  </si>
  <si>
    <t>4回目間伐</t>
    <rPh sb="1" eb="3">
      <t>カイメ</t>
    </rPh>
    <rPh sb="3" eb="5">
      <t>カンバツ</t>
    </rPh>
    <phoneticPr fontId="5"/>
  </si>
  <si>
    <t>5回目間伐</t>
    <rPh sb="1" eb="3">
      <t>カイメ</t>
    </rPh>
    <rPh sb="3" eb="5">
      <t>カンバツ</t>
    </rPh>
    <phoneticPr fontId="5"/>
  </si>
  <si>
    <t>６回目間伐</t>
    <rPh sb="1" eb="3">
      <t>カイメ</t>
    </rPh>
    <rPh sb="3" eb="5">
      <t>カンバツ</t>
    </rPh>
    <phoneticPr fontId="5"/>
  </si>
  <si>
    <t>７回目間伐</t>
    <rPh sb="1" eb="3">
      <t>カイメ</t>
    </rPh>
    <rPh sb="3" eb="5">
      <t>カンバツ</t>
    </rPh>
    <phoneticPr fontId="5"/>
  </si>
  <si>
    <t>平均直径</t>
    <rPh sb="0" eb="2">
      <t>ヘイキン</t>
    </rPh>
    <rPh sb="2" eb="4">
      <t>チョッケイ</t>
    </rPh>
    <phoneticPr fontId="5"/>
  </si>
  <si>
    <t>←この色のセルに、林齢・樹高・本数・間伐率などを入力</t>
    <rPh sb="3" eb="4">
      <t>イロ</t>
    </rPh>
    <rPh sb="9" eb="11">
      <t>リンレイ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4" eb="26">
      <t>ニュウリョク</t>
    </rPh>
    <phoneticPr fontId="5"/>
  </si>
  <si>
    <t>自然枯死線</t>
    <rPh sb="0" eb="5">
      <t>シゼンコシセン</t>
    </rPh>
    <phoneticPr fontId="5"/>
  </si>
  <si>
    <t>平均樹高</t>
    <rPh sb="0" eb="2">
      <t>ヘイキン</t>
    </rPh>
    <rPh sb="2" eb="4">
      <t>ジュコウ</t>
    </rPh>
    <phoneticPr fontId="5"/>
  </si>
  <si>
    <t>平均胸高直径</t>
    <rPh sb="0" eb="2">
      <t>ヘイキン</t>
    </rPh>
    <rPh sb="2" eb="6">
      <t>キョウコウチョッケイ</t>
    </rPh>
    <phoneticPr fontId="13"/>
  </si>
  <si>
    <t>Ry</t>
    <phoneticPr fontId="5"/>
  </si>
  <si>
    <t>グラフ用データ</t>
    <rPh sb="3" eb="4">
      <t>ヨウ</t>
    </rPh>
    <phoneticPr fontId="5"/>
  </si>
  <si>
    <t>無間伐の直径</t>
    <rPh sb="0" eb="1">
      <t>ム</t>
    </rPh>
    <rPh sb="1" eb="3">
      <t>カンバツ</t>
    </rPh>
    <rPh sb="4" eb="6">
      <t>チョッケイ</t>
    </rPh>
    <phoneticPr fontId="5"/>
  </si>
  <si>
    <t>平均胸高直径</t>
    <rPh sb="0" eb="2">
      <t>ヘイキン</t>
    </rPh>
    <rPh sb="2" eb="6">
      <t>キョウコウチョッケイ</t>
    </rPh>
    <phoneticPr fontId="5"/>
  </si>
  <si>
    <t>Ry</t>
    <phoneticPr fontId="5"/>
  </si>
  <si>
    <t>↓　印刷範囲</t>
    <rPh sb="2" eb="4">
      <t>インサツ</t>
    </rPh>
    <rPh sb="4" eb="6">
      <t>ハンイ</t>
    </rPh>
    <phoneticPr fontId="5"/>
  </si>
  <si>
    <t>福岡県スギ間伐シミュレーション結果</t>
    <rPh sb="0" eb="2">
      <t>フクオカ</t>
    </rPh>
    <rPh sb="2" eb="3">
      <t>ケン</t>
    </rPh>
    <rPh sb="5" eb="7">
      <t>カンバツ</t>
    </rPh>
    <rPh sb="15" eb="17">
      <t>ケッカ</t>
    </rPh>
    <phoneticPr fontId="5"/>
  </si>
  <si>
    <r>
      <t>V=(0.0498*H</t>
    </r>
    <r>
      <rPr>
        <b/>
        <vertAlign val="superscript"/>
        <sz val="14"/>
        <color indexed="10"/>
        <rFont val="Times New Roman"/>
        <family val="1"/>
      </rPr>
      <t>-1.32613</t>
    </r>
    <r>
      <rPr>
        <b/>
        <sz val="14"/>
        <color indexed="10"/>
        <rFont val="Times New Roman"/>
        <family val="1"/>
      </rPr>
      <t>+773.4629*H</t>
    </r>
    <r>
      <rPr>
        <b/>
        <vertAlign val="superscript"/>
        <sz val="14"/>
        <color indexed="10"/>
        <rFont val="Times New Roman"/>
        <family val="1"/>
      </rPr>
      <t>-2.27465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4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</si>
  <si>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=4.578127-0.94852*logH</t>
    </r>
    <phoneticPr fontId="13"/>
  </si>
  <si>
    <t>※林分密度管理図は、福岡県スギ人工林林分密度管理図を基準とした。地位指数曲線は、福岡県スギ樹高曲線を基準とした（福岡県独自の基準）。</t>
    <rPh sb="1" eb="8">
      <t>リンブンミツドカンリズ</t>
    </rPh>
    <rPh sb="10" eb="13">
      <t>フクオカケン</t>
    </rPh>
    <rPh sb="15" eb="18">
      <t>ジンコウリン</t>
    </rPh>
    <rPh sb="18" eb="20">
      <t>リンブン</t>
    </rPh>
    <rPh sb="20" eb="22">
      <t>ミツド</t>
    </rPh>
    <rPh sb="22" eb="24">
      <t>カンリ</t>
    </rPh>
    <rPh sb="24" eb="25">
      <t>ズ</t>
    </rPh>
    <rPh sb="26" eb="28">
      <t>キジュン</t>
    </rPh>
    <rPh sb="32" eb="36">
      <t>チイシスウ</t>
    </rPh>
    <rPh sb="36" eb="38">
      <t>キョクセン</t>
    </rPh>
    <rPh sb="40" eb="43">
      <t>フクオカケン</t>
    </rPh>
    <rPh sb="45" eb="47">
      <t>ジュコウ</t>
    </rPh>
    <rPh sb="47" eb="49">
      <t>キョクセン</t>
    </rPh>
    <rPh sb="50" eb="52">
      <t>キジュン</t>
    </rPh>
    <rPh sb="56" eb="58">
      <t>フクオカ</t>
    </rPh>
    <rPh sb="58" eb="59">
      <t>ケン</t>
    </rPh>
    <rPh sb="59" eb="61">
      <t>ドクジ</t>
    </rPh>
    <rPh sb="62" eb="64">
      <t>キジュン</t>
    </rPh>
    <phoneticPr fontId="5"/>
  </si>
  <si>
    <t>林齢</t>
    <rPh sb="0" eb="1">
      <t>リン</t>
    </rPh>
    <rPh sb="1" eb="2">
      <t>レイ</t>
    </rPh>
    <phoneticPr fontId="5"/>
  </si>
  <si>
    <t>本数</t>
    <rPh sb="0" eb="2">
      <t>ホンスウ</t>
    </rPh>
    <phoneticPr fontId="5"/>
  </si>
  <si>
    <t>間伐率</t>
    <rPh sb="0" eb="3">
      <t>カンバツリツ</t>
    </rPh>
    <phoneticPr fontId="5"/>
  </si>
  <si>
    <t>DBH</t>
    <phoneticPr fontId="5"/>
  </si>
  <si>
    <t>間伐前</t>
    <rPh sb="0" eb="2">
      <t>カンバツ</t>
    </rPh>
    <rPh sb="2" eb="3">
      <t>マエ</t>
    </rPh>
    <phoneticPr fontId="5"/>
  </si>
  <si>
    <t>間伐後</t>
    <rPh sb="0" eb="2">
      <t>カンバツ</t>
    </rPh>
    <rPh sb="2" eb="3">
      <t>ゴ</t>
    </rPh>
    <phoneticPr fontId="5"/>
  </si>
  <si>
    <t>1回目</t>
    <rPh sb="1" eb="3">
      <t>カイメ</t>
    </rPh>
    <phoneticPr fontId="5"/>
  </si>
  <si>
    <t>３回目</t>
    <rPh sb="1" eb="3">
      <t>カイメ</t>
    </rPh>
    <phoneticPr fontId="5"/>
  </si>
  <si>
    <t>４回目</t>
    <rPh sb="1" eb="3">
      <t>カイメ</t>
    </rPh>
    <phoneticPr fontId="5"/>
  </si>
  <si>
    <t>５回目</t>
    <rPh sb="1" eb="3">
      <t>カイメ</t>
    </rPh>
    <phoneticPr fontId="5"/>
  </si>
  <si>
    <t>６回目</t>
    <rPh sb="1" eb="3">
      <t>カイメ</t>
    </rPh>
    <phoneticPr fontId="5"/>
  </si>
  <si>
    <t>７回目</t>
    <rPh sb="1" eb="3">
      <t>カイメ</t>
    </rPh>
    <phoneticPr fontId="5"/>
  </si>
  <si>
    <r>
      <t>V=(0.0498*H</t>
    </r>
    <r>
      <rPr>
        <b/>
        <vertAlign val="superscript"/>
        <sz val="14"/>
        <color indexed="10"/>
        <rFont val="Times New Roman"/>
        <family val="1"/>
      </rPr>
      <t>-1.32613</t>
    </r>
    <r>
      <rPr>
        <b/>
        <sz val="14"/>
        <color indexed="10"/>
        <rFont val="Times New Roman"/>
        <family val="1"/>
      </rPr>
      <t>+773.4629*H</t>
    </r>
    <r>
      <rPr>
        <b/>
        <vertAlign val="superscript"/>
        <sz val="14"/>
        <color indexed="10"/>
        <rFont val="Times New Roman"/>
        <family val="1"/>
      </rPr>
      <t>-2.27465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4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</si>
  <si>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=4.578127-0.94852*logH</t>
    </r>
    <phoneticPr fontId="13"/>
  </si>
  <si>
    <t>Ｒｙ</t>
    <phoneticPr fontId="5"/>
  </si>
  <si>
    <t>HF</t>
    <phoneticPr fontId="13"/>
  </si>
  <si>
    <t>G</t>
    <phoneticPr fontId="13"/>
  </si>
  <si>
    <t>Dg</t>
    <phoneticPr fontId="13"/>
  </si>
  <si>
    <t>Ｒｙ</t>
    <phoneticPr fontId="5"/>
  </si>
  <si>
    <t>Ry</t>
    <phoneticPr fontId="5"/>
  </si>
  <si>
    <t>HF</t>
    <phoneticPr fontId="13"/>
  </si>
  <si>
    <t>G</t>
    <phoneticPr fontId="13"/>
  </si>
  <si>
    <t>Dg</t>
    <phoneticPr fontId="13"/>
  </si>
  <si>
    <t>(本/ha)</t>
    <rPh sb="1" eb="2">
      <t>ホン</t>
    </rPh>
    <phoneticPr fontId="5"/>
  </si>
  <si>
    <t>(m)</t>
    <phoneticPr fontId="5"/>
  </si>
  <si>
    <t>(㎥/ha)</t>
    <phoneticPr fontId="5"/>
  </si>
  <si>
    <t>(cm)</t>
    <phoneticPr fontId="5"/>
  </si>
  <si>
    <t>・　林齢</t>
    <rPh sb="2" eb="3">
      <t>リン</t>
    </rPh>
    <rPh sb="3" eb="4">
      <t>レイ</t>
    </rPh>
    <phoneticPr fontId="5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</si>
  <si>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5"/>
  </si>
  <si>
    <t>・　樹高</t>
    <rPh sb="2" eb="4">
      <t>ジュコウ</t>
    </rPh>
    <phoneticPr fontId="5"/>
  </si>
  <si>
    <t>収量比数</t>
    <rPh sb="0" eb="2">
      <t>シュウリョウ</t>
    </rPh>
    <rPh sb="2" eb="3">
      <t>ヒ</t>
    </rPh>
    <rPh sb="3" eb="4">
      <t>スウ</t>
    </rPh>
    <phoneticPr fontId="5"/>
  </si>
  <si>
    <t>Ryが0.8以上は要間伐</t>
    <rPh sb="6" eb="8">
      <t>イジョウ</t>
    </rPh>
    <rPh sb="9" eb="10">
      <t>ヨウ</t>
    </rPh>
    <rPh sb="10" eb="12">
      <t>カンバツ</t>
    </rPh>
    <phoneticPr fontId="5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</si>
  <si>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5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</si>
  <si>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5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</si>
  <si>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5"/>
  </si>
  <si>
    <t>平均DBH</t>
    <rPh sb="0" eb="2">
      <t>ヘイキン</t>
    </rPh>
    <phoneticPr fontId="5"/>
  </si>
  <si>
    <t>主伐時の林分状況</t>
    <rPh sb="0" eb="1">
      <t>シュ</t>
    </rPh>
    <rPh sb="1" eb="2">
      <t>バツ</t>
    </rPh>
    <rPh sb="2" eb="3">
      <t>ジ</t>
    </rPh>
    <rPh sb="4" eb="5">
      <t>リン</t>
    </rPh>
    <rPh sb="5" eb="6">
      <t>ブン</t>
    </rPh>
    <rPh sb="6" eb="8">
      <t>ジョウキョウ</t>
    </rPh>
    <phoneticPr fontId="5"/>
  </si>
  <si>
    <t>上層樹高</t>
    <rPh sb="0" eb="2">
      <t>ジョウソウ</t>
    </rPh>
    <rPh sb="2" eb="4">
      <t>ジュコウ</t>
    </rPh>
    <phoneticPr fontId="5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</si>
  <si>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5"/>
  </si>
  <si>
    <t>材積間伐率</t>
    <rPh sb="0" eb="2">
      <t>ザイセキ</t>
    </rPh>
    <rPh sb="2" eb="5">
      <t>カンバツリツ</t>
    </rPh>
    <phoneticPr fontId="5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</si>
  <si>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5"/>
  </si>
  <si>
    <t>年</t>
    <rPh sb="0" eb="1">
      <t>ネン</t>
    </rPh>
    <phoneticPr fontId="5"/>
  </si>
  <si>
    <t>福岡県スギ人工林収穫予測システム</t>
    <rPh sb="0" eb="3">
      <t>フクオカケン</t>
    </rPh>
    <rPh sb="5" eb="8">
      <t>ジンコウリン</t>
    </rPh>
    <rPh sb="8" eb="10">
      <t>シュウカク</t>
    </rPh>
    <rPh sb="10" eb="12">
      <t>ヨソク</t>
    </rPh>
    <phoneticPr fontId="5"/>
  </si>
  <si>
    <t>樹高：上層樹高</t>
    <rPh sb="0" eb="2">
      <t>ジュコウ</t>
    </rPh>
    <rPh sb="3" eb="5">
      <t>ジョウソウ</t>
    </rPh>
    <rPh sb="5" eb="7">
      <t>ジュコウ</t>
    </rPh>
    <phoneticPr fontId="5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</si>
  <si>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5"/>
  </si>
  <si>
    <t>材積：1haあたりの林分材積（立木材積）</t>
    <rPh sb="0" eb="2">
      <t>ザイセキ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5"/>
  </si>
  <si>
    <t>間伐材積</t>
    <rPh sb="0" eb="2">
      <t>カンバツ</t>
    </rPh>
    <rPh sb="2" eb="4">
      <t>ザイセキ</t>
    </rPh>
    <phoneticPr fontId="5"/>
  </si>
  <si>
    <t>主伐時収穫材積</t>
    <rPh sb="0" eb="1">
      <t>シュ</t>
    </rPh>
    <rPh sb="1" eb="2">
      <t>バツ</t>
    </rPh>
    <rPh sb="2" eb="3">
      <t>ジ</t>
    </rPh>
    <rPh sb="3" eb="5">
      <t>シュウカク</t>
    </rPh>
    <rPh sb="5" eb="7">
      <t>ザイセキ</t>
    </rPh>
    <phoneticPr fontId="5"/>
  </si>
  <si>
    <t>㎥/ha</t>
    <phoneticPr fontId="5"/>
  </si>
  <si>
    <t>２ 林分の現況</t>
    <rPh sb="2" eb="3">
      <t>リン</t>
    </rPh>
    <rPh sb="3" eb="4">
      <t>ブン</t>
    </rPh>
    <rPh sb="5" eb="7">
      <t>ゲンキョウ</t>
    </rPh>
    <phoneticPr fontId="5"/>
  </si>
  <si>
    <t>３ 間伐計画</t>
    <rPh sb="2" eb="4">
      <t>カンバツ</t>
    </rPh>
    <rPh sb="4" eb="6">
      <t>ケイカク</t>
    </rPh>
    <phoneticPr fontId="5"/>
  </si>
  <si>
    <t>１ 林分情報</t>
    <rPh sb="2" eb="3">
      <t>リン</t>
    </rPh>
    <rPh sb="3" eb="4">
      <t>ブン</t>
    </rPh>
    <rPh sb="4" eb="6">
      <t>ジョウホウ</t>
    </rPh>
    <phoneticPr fontId="5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</si>
  <si>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5"/>
  </si>
  <si>
    <t>※ 主伐は林齢のみ入力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phoneticPr fontId="5"/>
  </si>
  <si>
    <t>市町村大字地番等</t>
    <rPh sb="0" eb="3">
      <t>シチョウソン</t>
    </rPh>
    <rPh sb="3" eb="5">
      <t>オオアザ</t>
    </rPh>
    <rPh sb="5" eb="7">
      <t>チバン</t>
    </rPh>
    <rPh sb="7" eb="8">
      <t>トウ</t>
    </rPh>
    <phoneticPr fontId="5"/>
  </si>
  <si>
    <t>林班</t>
    <rPh sb="0" eb="1">
      <t>リン</t>
    </rPh>
    <rPh sb="1" eb="2">
      <t>パン</t>
    </rPh>
    <phoneticPr fontId="5"/>
  </si>
  <si>
    <t>小班</t>
    <rPh sb="0" eb="2">
      <t>ショウハン</t>
    </rPh>
    <phoneticPr fontId="5"/>
  </si>
  <si>
    <t>枝番</t>
    <rPh sb="0" eb="1">
      <t>エダ</t>
    </rPh>
    <rPh sb="1" eb="2">
      <t>バン</t>
    </rPh>
    <phoneticPr fontId="5"/>
  </si>
  <si>
    <t>面積(ha)</t>
    <rPh sb="0" eb="2">
      <t>メンセキ</t>
    </rPh>
    <phoneticPr fontId="5"/>
  </si>
  <si>
    <t>３ 収穫予測</t>
    <rPh sb="2" eb="4">
      <t>シュウカク</t>
    </rPh>
    <rPh sb="4" eb="6">
      <t>ヨソク</t>
    </rPh>
    <phoneticPr fontId="5"/>
  </si>
  <si>
    <t>久留米市山本町豊田</t>
    <rPh sb="0" eb="4">
      <t>クルメシ</t>
    </rPh>
    <rPh sb="4" eb="7">
      <t>ヤマモトマチ</t>
    </rPh>
    <rPh sb="7" eb="9">
      <t>トヨダ</t>
    </rPh>
    <phoneticPr fontId="5"/>
  </si>
  <si>
    <t>所在地：</t>
    <rPh sb="0" eb="3">
      <t>ショザイチ</t>
    </rPh>
    <phoneticPr fontId="5"/>
  </si>
  <si>
    <t>林小班：</t>
    <rPh sb="0" eb="1">
      <t>リン</t>
    </rPh>
    <rPh sb="1" eb="3">
      <t>ショウハン</t>
    </rPh>
    <phoneticPr fontId="5"/>
  </si>
  <si>
    <t>面積：</t>
    <rPh sb="0" eb="2">
      <t>メンセキ</t>
    </rPh>
    <phoneticPr fontId="5"/>
  </si>
  <si>
    <t>ha</t>
    <phoneticPr fontId="5"/>
  </si>
  <si>
    <t>間伐本数</t>
    <rPh sb="0" eb="2">
      <t>カンバツ</t>
    </rPh>
    <rPh sb="2" eb="4">
      <t>ホンスウ</t>
    </rPh>
    <phoneticPr fontId="5"/>
  </si>
  <si>
    <t>(本/ha）</t>
    <rPh sb="1" eb="2">
      <t>ホン</t>
    </rPh>
    <phoneticPr fontId="5"/>
  </si>
  <si>
    <t>(㎥/ha)</t>
    <phoneticPr fontId="5"/>
  </si>
  <si>
    <t>(本)</t>
    <rPh sb="1" eb="2">
      <t>ホン</t>
    </rPh>
    <phoneticPr fontId="5"/>
  </si>
  <si>
    <t>(㎥)</t>
    <phoneticPr fontId="5"/>
  </si>
  <si>
    <t>印刷用画面</t>
    <rPh sb="0" eb="2">
      <t>インサツ</t>
    </rPh>
    <rPh sb="2" eb="3">
      <t>ヨウ</t>
    </rPh>
    <rPh sb="3" eb="5">
      <t>ガメン</t>
    </rPh>
    <phoneticPr fontId="5"/>
  </si>
  <si>
    <t>のセルに入力</t>
    <rPh sb="4" eb="6">
      <t>ニュウリョク</t>
    </rPh>
    <phoneticPr fontId="5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</si>
  <si>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5"/>
  </si>
  <si>
    <t>３　間伐計画を入力</t>
    <rPh sb="2" eb="4">
      <t>カンバツ</t>
    </rPh>
    <rPh sb="4" eb="6">
      <t>ケイカク</t>
    </rPh>
    <rPh sb="7" eb="9">
      <t>ニュウリョク</t>
    </rPh>
    <phoneticPr fontId="5"/>
  </si>
  <si>
    <r>
      <t>プロット調査により</t>
    </r>
    <r>
      <rPr>
        <b/>
        <sz val="10"/>
        <color indexed="10"/>
        <rFont val="ＭＳ Ｐゴシック"/>
        <family val="3"/>
        <charset val="128"/>
      </rPr>
      <t>haあたり</t>
    </r>
    <r>
      <rPr>
        <sz val="10"/>
        <rFont val="ＭＳ Ｐゴシック"/>
        <family val="3"/>
        <charset val="128"/>
      </rPr>
      <t>の立木本数を算出</t>
    </r>
    <rPh sb="4" eb="6">
      <t>チョウサ</t>
    </rPh>
    <rPh sb="15" eb="17">
      <t>タチキ</t>
    </rPh>
    <rPh sb="17" eb="19">
      <t>ホンスウ</t>
    </rPh>
    <rPh sb="20" eb="22">
      <t>サンシュツ</t>
    </rPh>
    <phoneticPr fontId="5"/>
  </si>
  <si>
    <t>現況</t>
    <rPh sb="0" eb="2">
      <t>ゲンキョウ</t>
    </rPh>
    <phoneticPr fontId="5"/>
  </si>
  <si>
    <t>胸高直径</t>
  </si>
  <si>
    <t>胸高直径</t>
    <rPh sb="0" eb="2">
      <t>キョウコウ</t>
    </rPh>
    <rPh sb="2" eb="4">
      <t>チョッケイ</t>
    </rPh>
    <phoneticPr fontId="5"/>
  </si>
  <si>
    <t>収量比数</t>
  </si>
  <si>
    <t>間伐回数</t>
    <rPh sb="0" eb="2">
      <t>カンバツ</t>
    </rPh>
    <rPh sb="2" eb="4">
      <t>カイスウ</t>
    </rPh>
    <phoneticPr fontId="5"/>
  </si>
  <si>
    <t>sheet pw 1234</t>
    <phoneticPr fontId="5"/>
  </si>
  <si>
    <t>上層樹高：プロット内の劣勢（被圧）木を除いた平均樹高　　　　　　</t>
    <rPh sb="0" eb="2">
      <t>ジョウソウ</t>
    </rPh>
    <rPh sb="2" eb="4">
      <t>ジュコウ</t>
    </rPh>
    <rPh sb="9" eb="10">
      <t>ナイ</t>
    </rPh>
    <rPh sb="11" eb="13">
      <t>レッセイ</t>
    </rPh>
    <rPh sb="14" eb="15">
      <t>ヒ</t>
    </rPh>
    <rPh sb="15" eb="16">
      <t>アツ</t>
    </rPh>
    <rPh sb="17" eb="18">
      <t>ボク</t>
    </rPh>
    <rPh sb="19" eb="20">
      <t>ノゾ</t>
    </rPh>
    <rPh sb="22" eb="24">
      <t>ヘイキン</t>
    </rPh>
    <rPh sb="24" eb="26">
      <t>ジュコウ</t>
    </rPh>
    <phoneticPr fontId="5"/>
  </si>
  <si>
    <t>印刷プレビューしてください</t>
    <rPh sb="0" eb="2">
      <t>インサツ</t>
    </rPh>
    <phoneticPr fontId="5"/>
  </si>
  <si>
    <t>福岡県スギ人工林収穫予測</t>
    <rPh sb="0" eb="3">
      <t>フクオカケン</t>
    </rPh>
    <rPh sb="5" eb="8">
      <t>ジンコウリン</t>
    </rPh>
    <rPh sb="8" eb="10">
      <t>シュウカク</t>
    </rPh>
    <rPh sb="10" eb="12">
      <t>ヨソク</t>
    </rPh>
    <phoneticPr fontId="5"/>
  </si>
  <si>
    <t>７回目以降（主伐のみ）</t>
    <rPh sb="1" eb="3">
      <t>カイメ</t>
    </rPh>
    <rPh sb="3" eb="5">
      <t>イコウ</t>
    </rPh>
    <rPh sb="6" eb="7">
      <t>シュ</t>
    </rPh>
    <rPh sb="7" eb="8">
      <t>バツ</t>
    </rPh>
    <phoneticPr fontId="5"/>
  </si>
  <si>
    <t>２回目</t>
    <rPh sb="1" eb="3">
      <t>カイメ</t>
    </rPh>
    <phoneticPr fontId="5"/>
  </si>
  <si>
    <r>
      <t>・ 間伐率は</t>
    </r>
    <r>
      <rPr>
        <sz val="10"/>
        <color rgb="FFFF0000"/>
        <rFont val="ＭＳ Ｐゴシック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5"/>
  </si>
  <si>
    <t>※このシステムは、長崎県農林技術開発センターと共同で作成した。</t>
    <rPh sb="9" eb="12">
      <t>ナガサキケン</t>
    </rPh>
    <rPh sb="12" eb="14">
      <t>ノウリン</t>
    </rPh>
    <rPh sb="14" eb="16">
      <t>ギジュツ</t>
    </rPh>
    <rPh sb="16" eb="18">
      <t>カイハツ</t>
    </rPh>
    <rPh sb="23" eb="25">
      <t>キョウドウ</t>
    </rPh>
    <rPh sb="26" eb="28">
      <t>サクセイ</t>
    </rPh>
    <phoneticPr fontId="5"/>
  </si>
  <si>
    <r>
      <t>福岡県農林業総合試験場資源活用研究センター</t>
    </r>
    <r>
      <rPr>
        <b/>
        <vertAlign val="superscript"/>
        <sz val="11"/>
        <rFont val="ＭＳ Ｐゴシック"/>
        <family val="3"/>
        <charset val="128"/>
      </rPr>
      <t>※</t>
    </r>
    <rPh sb="0" eb="2">
      <t>フクオカ</t>
    </rPh>
    <rPh sb="2" eb="3">
      <t>ケン</t>
    </rPh>
    <rPh sb="3" eb="6">
      <t>ノウリンギョウ</t>
    </rPh>
    <rPh sb="6" eb="8">
      <t>ソウゴウ</t>
    </rPh>
    <rPh sb="8" eb="11">
      <t>シケンジョウ</t>
    </rPh>
    <rPh sb="11" eb="13">
      <t>シゲン</t>
    </rPh>
    <rPh sb="13" eb="15">
      <t>カツヨウ</t>
    </rPh>
    <rPh sb="15" eb="17">
      <t>ケンキュウ</t>
    </rPh>
    <phoneticPr fontId="5"/>
  </si>
  <si>
    <t>総間伐材積</t>
    <rPh sb="0" eb="1">
      <t>ソウ</t>
    </rPh>
    <rPh sb="1" eb="3">
      <t>カンバツ</t>
    </rPh>
    <rPh sb="3" eb="5">
      <t>ザイセキ</t>
    </rPh>
    <phoneticPr fontId="5"/>
  </si>
  <si>
    <t>主伐</t>
    <rPh sb="0" eb="2">
      <t>シュバツ</t>
    </rPh>
    <phoneticPr fontId="5"/>
  </si>
  <si>
    <t>総収穫材積</t>
    <rPh sb="0" eb="1">
      <t>ソウ</t>
    </rPh>
    <rPh sb="1" eb="3">
      <t>シュウカク</t>
    </rPh>
    <rPh sb="3" eb="5">
      <t>ザイセキ</t>
    </rPh>
    <phoneticPr fontId="5"/>
  </si>
  <si>
    <t>立木密度</t>
    <rPh sb="0" eb="2">
      <t>タチキ</t>
    </rPh>
    <rPh sb="2" eb="4">
      <t>ミツド</t>
    </rPh>
    <phoneticPr fontId="5"/>
  </si>
  <si>
    <t>立木本数</t>
    <rPh sb="0" eb="2">
      <t>タチキ</t>
    </rPh>
    <rPh sb="2" eb="4">
      <t>ホンスウ</t>
    </rPh>
    <phoneticPr fontId="5"/>
  </si>
  <si>
    <t>（本）</t>
    <rPh sb="1" eb="2">
      <t>ホン</t>
    </rPh>
    <phoneticPr fontId="5"/>
  </si>
  <si>
    <t>（㎥）</t>
    <phoneticPr fontId="5"/>
  </si>
  <si>
    <t>　林齢、立木密度、樹高</t>
    <rPh sb="1" eb="2">
      <t>リン</t>
    </rPh>
    <rPh sb="2" eb="3">
      <t>レイ</t>
    </rPh>
    <rPh sb="4" eb="6">
      <t>タチキ</t>
    </rPh>
    <rPh sb="6" eb="8">
      <t>ミツド</t>
    </rPh>
    <rPh sb="9" eb="11">
      <t>ジュコウ</t>
    </rPh>
    <phoneticPr fontId="5"/>
  </si>
  <si>
    <t>・　立木密度</t>
    <rPh sb="2" eb="4">
      <t>タチキ</t>
    </rPh>
    <rPh sb="4" eb="6">
      <t>ミツド</t>
    </rPh>
    <phoneticPr fontId="5"/>
  </si>
  <si>
    <t>立木密度</t>
    <rPh sb="0" eb="2">
      <t>タチキ</t>
    </rPh>
    <rPh sb="2" eb="4">
      <t>ミツド</t>
    </rPh>
    <phoneticPr fontId="5"/>
  </si>
  <si>
    <t>材　積</t>
    <rPh sb="0" eb="1">
      <t>ザイ</t>
    </rPh>
    <rPh sb="2" eb="3">
      <t>セキ</t>
    </rPh>
    <phoneticPr fontId="5"/>
  </si>
</sst>
</file>

<file path=xl/styles.xml><?xml version="1.0" encoding="utf-8"?>
<styleSheet xmlns="http://schemas.openxmlformats.org/spreadsheetml/2006/main">
  <numFmts count="14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#,##0.0_);[Red]\(#,##0.0\)"/>
    <numFmt numFmtId="187" formatCode="0;_⠀"/>
    <numFmt numFmtId="188" formatCode="0;_䰀"/>
    <numFmt numFmtId="189" formatCode="#&quot;㎥&quot;"/>
  </numFmts>
  <fonts count="4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10"/>
      <name val="Times New Roman"/>
      <family val="1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vertAlign val="superscript"/>
      <sz val="14"/>
      <color indexed="10"/>
      <name val="Times New Roman"/>
      <family val="1"/>
    </font>
    <font>
      <sz val="6"/>
      <name val="ＭＳ Ｐ明朝"/>
      <family val="1"/>
      <charset val="128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7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1" fillId="0" borderId="0">
      <alignment vertical="center"/>
    </xf>
    <xf numFmtId="0" fontId="21" fillId="0" borderId="0">
      <alignment vertical="center"/>
    </xf>
  </cellStyleXfs>
  <cellXfs count="332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9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0" fontId="6" fillId="0" borderId="0" xfId="0" applyFont="1" applyProtection="1"/>
    <xf numFmtId="0" fontId="0" fillId="0" borderId="0" xfId="0" applyProtection="1"/>
    <xf numFmtId="0" fontId="7" fillId="0" borderId="10" xfId="0" applyFont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distributed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0" xfId="0" applyFill="1" applyBorder="1" applyProtection="1"/>
    <xf numFmtId="0" fontId="9" fillId="0" borderId="0" xfId="0" applyFont="1"/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180" fontId="0" fillId="0" borderId="0" xfId="0" applyNumberFormat="1" applyProtection="1"/>
    <xf numFmtId="2" fontId="14" fillId="0" borderId="8" xfId="3" applyNumberFormat="1" applyFont="1" applyBorder="1" applyAlignment="1">
      <alignment horizontal="center" vertical="center"/>
    </xf>
    <xf numFmtId="177" fontId="14" fillId="0" borderId="8" xfId="3" applyNumberFormat="1" applyFont="1" applyBorder="1" applyAlignment="1">
      <alignment horizontal="center" vertical="center"/>
    </xf>
    <xf numFmtId="179" fontId="4" fillId="4" borderId="8" xfId="2" applyNumberFormat="1" applyFill="1" applyBorder="1" applyProtection="1"/>
    <xf numFmtId="38" fontId="4" fillId="0" borderId="14" xfId="2" applyBorder="1" applyAlignment="1" applyProtection="1">
      <alignment horizontal="center"/>
    </xf>
    <xf numFmtId="179" fontId="4" fillId="0" borderId="15" xfId="2" applyNumberFormat="1" applyBorder="1" applyProtection="1"/>
    <xf numFmtId="40" fontId="4" fillId="0" borderId="16" xfId="2" applyNumberFormat="1" applyBorder="1" applyProtection="1"/>
    <xf numFmtId="38" fontId="4" fillId="0" borderId="17" xfId="2" applyBorder="1" applyProtection="1"/>
    <xf numFmtId="38" fontId="4" fillId="0" borderId="18" xfId="2" applyBorder="1" applyProtection="1"/>
    <xf numFmtId="38" fontId="4" fillId="0" borderId="19" xfId="2" applyBorder="1" applyProtection="1"/>
    <xf numFmtId="179" fontId="4" fillId="0" borderId="8" xfId="2" applyNumberFormat="1" applyBorder="1" applyProtection="1"/>
    <xf numFmtId="40" fontId="4" fillId="0" borderId="20" xfId="2" applyNumberFormat="1" applyBorder="1" applyProtection="1"/>
    <xf numFmtId="38" fontId="4" fillId="0" borderId="21" xfId="2" applyBorder="1" applyProtection="1"/>
    <xf numFmtId="38" fontId="4" fillId="0" borderId="22" xfId="2" applyBorder="1" applyProtection="1"/>
    <xf numFmtId="38" fontId="4" fillId="0" borderId="11" xfId="2" applyBorder="1" applyProtection="1"/>
    <xf numFmtId="38" fontId="4" fillId="0" borderId="23" xfId="2" applyBorder="1" applyProtection="1"/>
    <xf numFmtId="179" fontId="4" fillId="0" borderId="24" xfId="2" applyNumberFormat="1" applyBorder="1" applyProtection="1"/>
    <xf numFmtId="40" fontId="4" fillId="0" borderId="25" xfId="2" applyNumberFormat="1" applyBorder="1" applyProtection="1"/>
    <xf numFmtId="38" fontId="4" fillId="0" borderId="26" xfId="2" applyBorder="1" applyProtection="1"/>
    <xf numFmtId="38" fontId="4" fillId="0" borderId="27" xfId="2" applyBorder="1" applyProtection="1"/>
    <xf numFmtId="38" fontId="4" fillId="0" borderId="28" xfId="2" applyFont="1" applyBorder="1" applyAlignment="1" applyProtection="1">
      <alignment horizontal="center"/>
    </xf>
    <xf numFmtId="179" fontId="4" fillId="0" borderId="18" xfId="2" applyNumberFormat="1" applyBorder="1" applyProtection="1"/>
    <xf numFmtId="179" fontId="4" fillId="0" borderId="23" xfId="2" applyNumberFormat="1" applyBorder="1" applyProtection="1"/>
    <xf numFmtId="179" fontId="4" fillId="0" borderId="21" xfId="2" applyNumberFormat="1" applyBorder="1" applyProtection="1"/>
    <xf numFmtId="0" fontId="12" fillId="0" borderId="29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179" fontId="4" fillId="0" borderId="19" xfId="2" applyNumberFormat="1" applyBorder="1" applyProtection="1"/>
    <xf numFmtId="179" fontId="4" fillId="0" borderId="17" xfId="2" applyNumberFormat="1" applyBorder="1" applyProtection="1"/>
    <xf numFmtId="179" fontId="4" fillId="0" borderId="27" xfId="2" applyNumberFormat="1" applyBorder="1" applyProtection="1"/>
    <xf numFmtId="179" fontId="4" fillId="0" borderId="26" xfId="2" applyNumberFormat="1" applyBorder="1" applyProtection="1"/>
    <xf numFmtId="179" fontId="4" fillId="0" borderId="11" xfId="2" applyNumberFormat="1" applyBorder="1" applyProtection="1"/>
    <xf numFmtId="179" fontId="4" fillId="0" borderId="22" xfId="2" applyNumberFormat="1" applyBorder="1" applyProtection="1"/>
    <xf numFmtId="0" fontId="0" fillId="4" borderId="19" xfId="0" applyFill="1" applyBorder="1" applyAlignment="1" applyProtection="1">
      <alignment horizontal="distributed" vertical="center"/>
    </xf>
    <xf numFmtId="0" fontId="0" fillId="3" borderId="15" xfId="0" applyFill="1" applyBorder="1" applyProtection="1">
      <protection locked="0"/>
    </xf>
    <xf numFmtId="38" fontId="4" fillId="0" borderId="32" xfId="2" applyBorder="1" applyProtection="1"/>
    <xf numFmtId="179" fontId="4" fillId="0" borderId="33" xfId="2" applyNumberFormat="1" applyBorder="1" applyProtection="1"/>
    <xf numFmtId="179" fontId="4" fillId="0" borderId="34" xfId="2" applyNumberFormat="1" applyBorder="1" applyProtection="1"/>
    <xf numFmtId="179" fontId="4" fillId="0" borderId="35" xfId="2" applyNumberFormat="1" applyBorder="1" applyProtection="1"/>
    <xf numFmtId="179" fontId="4" fillId="0" borderId="36" xfId="2" applyNumberFormat="1" applyBorder="1" applyProtection="1"/>
    <xf numFmtId="0" fontId="10" fillId="4" borderId="19" xfId="0" applyFont="1" applyFill="1" applyBorder="1" applyAlignment="1" applyProtection="1">
      <alignment horizontal="distributed" vertical="center"/>
    </xf>
    <xf numFmtId="38" fontId="4" fillId="0" borderId="37" xfId="2" applyBorder="1" applyProtection="1"/>
    <xf numFmtId="179" fontId="4" fillId="0" borderId="38" xfId="2" applyNumberFormat="1" applyBorder="1" applyProtection="1"/>
    <xf numFmtId="40" fontId="4" fillId="0" borderId="39" xfId="2" applyNumberFormat="1" applyBorder="1" applyProtection="1"/>
    <xf numFmtId="38" fontId="4" fillId="0" borderId="40" xfId="2" applyBorder="1" applyProtection="1"/>
    <xf numFmtId="38" fontId="4" fillId="3" borderId="15" xfId="2" applyFill="1" applyBorder="1" applyProtection="1">
      <protection locked="0"/>
    </xf>
    <xf numFmtId="0" fontId="16" fillId="0" borderId="0" xfId="0" applyFont="1" applyProtection="1"/>
    <xf numFmtId="0" fontId="0" fillId="3" borderId="1" xfId="0" applyFill="1" applyBorder="1" applyProtection="1"/>
    <xf numFmtId="0" fontId="7" fillId="0" borderId="41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vertical="center"/>
    </xf>
    <xf numFmtId="0" fontId="0" fillId="4" borderId="18" xfId="0" applyFill="1" applyBorder="1" applyAlignment="1" applyProtection="1">
      <alignment horizontal="distributed" vertical="center"/>
    </xf>
    <xf numFmtId="0" fontId="0" fillId="4" borderId="21" xfId="0" applyFill="1" applyBorder="1" applyAlignment="1" applyProtection="1">
      <alignment horizontal="distributed" vertical="center"/>
    </xf>
    <xf numFmtId="0" fontId="18" fillId="0" borderId="3" xfId="0" applyFont="1" applyBorder="1" applyAlignment="1" applyProtection="1">
      <alignment horizontal="center"/>
    </xf>
    <xf numFmtId="0" fontId="19" fillId="0" borderId="3" xfId="3" applyFont="1" applyBorder="1" applyAlignment="1">
      <alignment horizontal="center" vertical="center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44" xfId="0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</xf>
    <xf numFmtId="0" fontId="12" fillId="0" borderId="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/>
    </xf>
    <xf numFmtId="0" fontId="12" fillId="0" borderId="7" xfId="3" applyFont="1" applyBorder="1" applyAlignment="1">
      <alignment horizontal="center" vertical="center"/>
    </xf>
    <xf numFmtId="2" fontId="14" fillId="0" borderId="11" xfId="3" applyNumberFormat="1" applyFont="1" applyBorder="1" applyAlignment="1">
      <alignment horizontal="center" vertical="center"/>
    </xf>
    <xf numFmtId="2" fontId="14" fillId="0" borderId="22" xfId="3" applyNumberFormat="1" applyFont="1" applyBorder="1" applyAlignment="1">
      <alignment horizontal="center" vertical="center"/>
    </xf>
    <xf numFmtId="2" fontId="14" fillId="0" borderId="27" xfId="3" applyNumberFormat="1" applyFont="1" applyBorder="1" applyAlignment="1">
      <alignment horizontal="center" vertical="center"/>
    </xf>
    <xf numFmtId="2" fontId="14" fillId="0" borderId="24" xfId="3" applyNumberFormat="1" applyFont="1" applyBorder="1" applyAlignment="1">
      <alignment horizontal="center" vertical="center"/>
    </xf>
    <xf numFmtId="177" fontId="14" fillId="0" borderId="24" xfId="3" applyNumberFormat="1" applyFont="1" applyBorder="1" applyAlignment="1">
      <alignment horizontal="center" vertical="center"/>
    </xf>
    <xf numFmtId="2" fontId="14" fillId="0" borderId="26" xfId="3" applyNumberFormat="1" applyFont="1" applyBorder="1" applyAlignment="1">
      <alignment horizontal="center" vertical="center"/>
    </xf>
    <xf numFmtId="2" fontId="14" fillId="0" borderId="32" xfId="3" applyNumberFormat="1" applyFont="1" applyBorder="1" applyAlignment="1">
      <alignment horizontal="center" vertical="center"/>
    </xf>
    <xf numFmtId="2" fontId="14" fillId="0" borderId="33" xfId="3" applyNumberFormat="1" applyFont="1" applyBorder="1" applyAlignment="1">
      <alignment horizontal="center" vertical="center"/>
    </xf>
    <xf numFmtId="177" fontId="14" fillId="0" borderId="33" xfId="3" applyNumberFormat="1" applyFont="1" applyBorder="1" applyAlignment="1">
      <alignment horizontal="center" vertical="center"/>
    </xf>
    <xf numFmtId="2" fontId="14" fillId="0" borderId="34" xfId="3" applyNumberFormat="1" applyFont="1" applyBorder="1" applyAlignment="1">
      <alignment horizontal="center" vertical="center"/>
    </xf>
    <xf numFmtId="2" fontId="14" fillId="0" borderId="27" xfId="3" applyNumberFormat="1" applyFont="1" applyFill="1" applyBorder="1" applyAlignment="1">
      <alignment horizontal="center" vertical="center"/>
    </xf>
    <xf numFmtId="2" fontId="14" fillId="0" borderId="24" xfId="3" applyNumberFormat="1" applyFont="1" applyFill="1" applyBorder="1" applyAlignment="1">
      <alignment horizontal="center" vertical="center"/>
    </xf>
    <xf numFmtId="177" fontId="14" fillId="0" borderId="24" xfId="3" applyNumberFormat="1" applyFont="1" applyFill="1" applyBorder="1" applyAlignment="1">
      <alignment horizontal="center" vertical="center"/>
    </xf>
    <xf numFmtId="2" fontId="14" fillId="0" borderId="26" xfId="3" applyNumberFormat="1" applyFont="1" applyFill="1" applyBorder="1" applyAlignment="1">
      <alignment horizontal="center" vertical="center"/>
    </xf>
    <xf numFmtId="182" fontId="20" fillId="0" borderId="33" xfId="0" applyNumberFormat="1" applyFont="1" applyBorder="1" applyProtection="1"/>
    <xf numFmtId="182" fontId="20" fillId="0" borderId="46" xfId="0" applyNumberFormat="1" applyFont="1" applyBorder="1" applyProtection="1"/>
    <xf numFmtId="180" fontId="20" fillId="0" borderId="34" xfId="0" applyNumberFormat="1" applyFont="1" applyBorder="1" applyProtection="1"/>
    <xf numFmtId="182" fontId="20" fillId="0" borderId="8" xfId="0" applyNumberFormat="1" applyFont="1" applyBorder="1" applyProtection="1"/>
    <xf numFmtId="182" fontId="20" fillId="0" borderId="20" xfId="0" applyNumberFormat="1" applyFont="1" applyBorder="1" applyProtection="1"/>
    <xf numFmtId="180" fontId="20" fillId="0" borderId="22" xfId="0" applyNumberFormat="1" applyFont="1" applyBorder="1" applyProtection="1"/>
    <xf numFmtId="182" fontId="20" fillId="0" borderId="24" xfId="0" applyNumberFormat="1" applyFont="1" applyBorder="1" applyProtection="1"/>
    <xf numFmtId="182" fontId="20" fillId="0" borderId="25" xfId="0" applyNumberFormat="1" applyFont="1" applyBorder="1" applyProtection="1"/>
    <xf numFmtId="180" fontId="20" fillId="0" borderId="26" xfId="0" applyNumberFormat="1" applyFont="1" applyBorder="1" applyProtection="1"/>
    <xf numFmtId="182" fontId="20" fillId="0" borderId="24" xfId="0" applyNumberFormat="1" applyFont="1" applyFill="1" applyBorder="1" applyProtection="1"/>
    <xf numFmtId="182" fontId="20" fillId="0" borderId="25" xfId="0" applyNumberFormat="1" applyFont="1" applyFill="1" applyBorder="1" applyProtection="1"/>
    <xf numFmtId="180" fontId="20" fillId="0" borderId="26" xfId="0" applyNumberFormat="1" applyFont="1" applyFill="1" applyBorder="1" applyProtection="1"/>
    <xf numFmtId="181" fontId="20" fillId="0" borderId="33" xfId="0" applyNumberFormat="1" applyFont="1" applyBorder="1" applyProtection="1"/>
    <xf numFmtId="181" fontId="20" fillId="0" borderId="8" xfId="0" applyNumberFormat="1" applyFont="1" applyBorder="1" applyProtection="1"/>
    <xf numFmtId="181" fontId="20" fillId="0" borderId="24" xfId="0" applyNumberFormat="1" applyFont="1" applyBorder="1" applyProtection="1"/>
    <xf numFmtId="181" fontId="20" fillId="0" borderId="24" xfId="0" applyNumberFormat="1" applyFont="1" applyFill="1" applyBorder="1" applyProtection="1"/>
    <xf numFmtId="0" fontId="15" fillId="0" borderId="0" xfId="0" applyFont="1" applyProtection="1"/>
    <xf numFmtId="182" fontId="4" fillId="0" borderId="16" xfId="2" applyNumberFormat="1" applyBorder="1" applyProtection="1"/>
    <xf numFmtId="182" fontId="4" fillId="0" borderId="25" xfId="2" applyNumberFormat="1" applyBorder="1" applyProtection="1"/>
    <xf numFmtId="182" fontId="4" fillId="0" borderId="20" xfId="2" applyNumberFormat="1" applyBorder="1" applyProtection="1"/>
    <xf numFmtId="0" fontId="22" fillId="0" borderId="0" xfId="4" applyFont="1" applyBorder="1" applyAlignment="1">
      <alignment horizontal="left" vertical="center"/>
    </xf>
    <xf numFmtId="0" fontId="25" fillId="0" borderId="0" xfId="3" applyFont="1" applyAlignment="1">
      <alignment vertical="center"/>
    </xf>
    <xf numFmtId="0" fontId="27" fillId="0" borderId="0" xfId="0" applyFont="1" applyAlignment="1">
      <alignment vertical="center"/>
    </xf>
    <xf numFmtId="0" fontId="12" fillId="0" borderId="41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0" fillId="0" borderId="45" xfId="0" applyBorder="1" applyAlignment="1" applyProtection="1"/>
    <xf numFmtId="0" fontId="0" fillId="0" borderId="47" xfId="0" applyBorder="1" applyAlignment="1" applyProtection="1"/>
    <xf numFmtId="40" fontId="0" fillId="0" borderId="47" xfId="0" applyNumberFormat="1" applyBorder="1" applyAlignment="1" applyProtection="1"/>
    <xf numFmtId="38" fontId="0" fillId="0" borderId="36" xfId="0" applyNumberFormat="1" applyBorder="1" applyAlignment="1" applyProtection="1"/>
    <xf numFmtId="179" fontId="0" fillId="0" borderId="0" xfId="0" applyNumberFormat="1" applyProtection="1"/>
    <xf numFmtId="38" fontId="0" fillId="0" borderId="45" xfId="0" applyNumberFormat="1" applyBorder="1" applyAlignment="1" applyProtection="1"/>
    <xf numFmtId="179" fontId="0" fillId="0" borderId="47" xfId="0" applyNumberFormat="1" applyBorder="1" applyAlignment="1" applyProtection="1"/>
    <xf numFmtId="176" fontId="0" fillId="0" borderId="36" xfId="0" applyNumberFormat="1" applyBorder="1" applyAlignment="1" applyProtection="1"/>
    <xf numFmtId="0" fontId="11" fillId="0" borderId="0" xfId="0" applyFont="1"/>
    <xf numFmtId="9" fontId="0" fillId="3" borderId="8" xfId="1" applyFont="1" applyFill="1" applyBorder="1" applyProtection="1">
      <protection locked="0"/>
    </xf>
    <xf numFmtId="0" fontId="11" fillId="0" borderId="8" xfId="0" applyFont="1" applyBorder="1" applyAlignment="1">
      <alignment horizontal="center"/>
    </xf>
    <xf numFmtId="38" fontId="11" fillId="0" borderId="8" xfId="0" applyNumberFormat="1" applyFont="1" applyBorder="1" applyAlignment="1">
      <alignment horizontal="center"/>
    </xf>
    <xf numFmtId="178" fontId="11" fillId="0" borderId="8" xfId="0" applyNumberFormat="1" applyFont="1" applyBorder="1" applyAlignment="1">
      <alignment horizontal="center"/>
    </xf>
    <xf numFmtId="40" fontId="11" fillId="0" borderId="8" xfId="0" applyNumberFormat="1" applyFont="1" applyBorder="1" applyAlignment="1">
      <alignment horizontal="center"/>
    </xf>
    <xf numFmtId="38" fontId="11" fillId="0" borderId="8" xfId="2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48" xfId="0" applyBorder="1" applyAlignment="1" applyProtection="1"/>
    <xf numFmtId="0" fontId="0" fillId="0" borderId="49" xfId="0" applyBorder="1" applyAlignment="1" applyProtection="1"/>
    <xf numFmtId="0" fontId="5" fillId="0" borderId="49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left"/>
    </xf>
    <xf numFmtId="183" fontId="11" fillId="0" borderId="8" xfId="0" applyNumberFormat="1" applyFont="1" applyBorder="1" applyAlignment="1">
      <alignment horizontal="center"/>
    </xf>
    <xf numFmtId="184" fontId="11" fillId="0" borderId="8" xfId="0" applyNumberFormat="1" applyFont="1" applyBorder="1" applyAlignment="1">
      <alignment horizontal="center"/>
    </xf>
    <xf numFmtId="185" fontId="11" fillId="0" borderId="8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/>
    <xf numFmtId="0" fontId="28" fillId="0" borderId="0" xfId="0" applyFont="1"/>
    <xf numFmtId="0" fontId="30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/>
    </xf>
    <xf numFmtId="0" fontId="31" fillId="0" borderId="8" xfId="0" applyFont="1" applyBorder="1" applyAlignment="1">
      <alignment horizontal="left"/>
    </xf>
    <xf numFmtId="179" fontId="11" fillId="0" borderId="8" xfId="0" applyNumberFormat="1" applyFont="1" applyBorder="1" applyAlignment="1">
      <alignment horizontal="center"/>
    </xf>
    <xf numFmtId="0" fontId="11" fillId="0" borderId="50" xfId="0" applyFont="1" applyBorder="1"/>
    <xf numFmtId="186" fontId="20" fillId="0" borderId="24" xfId="0" applyNumberFormat="1" applyFont="1" applyBorder="1" applyProtection="1"/>
    <xf numFmtId="186" fontId="20" fillId="0" borderId="33" xfId="0" applyNumberFormat="1" applyFont="1" applyBorder="1" applyProtection="1"/>
    <xf numFmtId="186" fontId="20" fillId="0" borderId="8" xfId="0" applyNumberFormat="1" applyFont="1" applyBorder="1" applyProtection="1"/>
    <xf numFmtId="186" fontId="20" fillId="0" borderId="24" xfId="0" applyNumberFormat="1" applyFont="1" applyFill="1" applyBorder="1" applyProtection="1"/>
    <xf numFmtId="0" fontId="11" fillId="0" borderId="50" xfId="0" applyFont="1" applyBorder="1" applyAlignment="1">
      <alignment horizontal="left" wrapText="1"/>
    </xf>
    <xf numFmtId="0" fontId="11" fillId="0" borderId="50" xfId="0" applyFont="1" applyBorder="1" applyAlignment="1">
      <alignment wrapText="1"/>
    </xf>
    <xf numFmtId="0" fontId="11" fillId="0" borderId="21" xfId="0" applyFont="1" applyBorder="1" applyAlignment="1">
      <alignment horizontal="center"/>
    </xf>
    <xf numFmtId="38" fontId="11" fillId="0" borderId="21" xfId="0" applyNumberFormat="1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32" fillId="0" borderId="0" xfId="0" applyFont="1"/>
    <xf numFmtId="0" fontId="11" fillId="0" borderId="0" xfId="0" applyFont="1" applyFill="1"/>
    <xf numFmtId="176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shrinkToFit="1"/>
    </xf>
    <xf numFmtId="187" fontId="11" fillId="0" borderId="0" xfId="0" applyNumberFormat="1" applyFont="1"/>
    <xf numFmtId="0" fontId="11" fillId="0" borderId="0" xfId="0" applyFont="1" applyAlignment="1">
      <alignment shrinkToFit="1"/>
    </xf>
    <xf numFmtId="9" fontId="11" fillId="0" borderId="0" xfId="1" applyFont="1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1" fillId="3" borderId="8" xfId="0" applyFont="1" applyFill="1" applyBorder="1" applyAlignment="1">
      <alignment horizontal="center" shrinkToFit="1"/>
    </xf>
    <xf numFmtId="185" fontId="11" fillId="3" borderId="8" xfId="0" applyNumberFormat="1" applyFont="1" applyFill="1" applyBorder="1" applyAlignment="1">
      <alignment horizontal="center"/>
    </xf>
    <xf numFmtId="0" fontId="11" fillId="0" borderId="51" xfId="0" applyFont="1" applyBorder="1"/>
    <xf numFmtId="0" fontId="31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shrinkToFit="1"/>
    </xf>
    <xf numFmtId="0" fontId="11" fillId="0" borderId="52" xfId="0" applyFont="1" applyBorder="1" applyAlignment="1"/>
    <xf numFmtId="0" fontId="11" fillId="0" borderId="0" xfId="0" applyFont="1" applyBorder="1" applyAlignment="1">
      <alignment horizontal="center" vertical="center"/>
    </xf>
    <xf numFmtId="0" fontId="11" fillId="0" borderId="53" xfId="0" applyFont="1" applyBorder="1"/>
    <xf numFmtId="0" fontId="11" fillId="0" borderId="52" xfId="0" applyFont="1" applyBorder="1"/>
    <xf numFmtId="0" fontId="11" fillId="0" borderId="0" xfId="0" applyFont="1" applyBorder="1" applyAlignment="1">
      <alignment vertical="center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/>
    <xf numFmtId="0" fontId="11" fillId="0" borderId="51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/>
    </xf>
    <xf numFmtId="0" fontId="11" fillId="0" borderId="58" xfId="0" applyFont="1" applyBorder="1"/>
    <xf numFmtId="0" fontId="31" fillId="0" borderId="57" xfId="0" applyFont="1" applyBorder="1" applyAlignment="1">
      <alignment horizontal="center"/>
    </xf>
    <xf numFmtId="0" fontId="31" fillId="0" borderId="53" xfId="0" applyFont="1" applyBorder="1" applyAlignment="1">
      <alignment horizontal="center"/>
    </xf>
    <xf numFmtId="185" fontId="11" fillId="0" borderId="58" xfId="0" applyNumberFormat="1" applyFont="1" applyBorder="1" applyAlignment="1">
      <alignment horizontal="right" vertical="center"/>
    </xf>
    <xf numFmtId="0" fontId="32" fillId="7" borderId="1" xfId="0" applyFont="1" applyFill="1" applyBorder="1"/>
    <xf numFmtId="0" fontId="32" fillId="0" borderId="0" xfId="0" applyFont="1" applyBorder="1"/>
    <xf numFmtId="0" fontId="32" fillId="7" borderId="41" xfId="0" applyFont="1" applyFill="1" applyBorder="1"/>
    <xf numFmtId="0" fontId="32" fillId="7" borderId="28" xfId="0" applyFont="1" applyFill="1" applyBorder="1"/>
    <xf numFmtId="0" fontId="32" fillId="0" borderId="0" xfId="0" applyFont="1" applyBorder="1" applyAlignment="1">
      <alignment wrapText="1"/>
    </xf>
    <xf numFmtId="0" fontId="32" fillId="7" borderId="7" xfId="0" applyFont="1" applyFill="1" applyBorder="1" applyAlignment="1">
      <alignment horizontal="center"/>
    </xf>
    <xf numFmtId="0" fontId="32" fillId="7" borderId="28" xfId="0" applyFont="1" applyFill="1" applyBorder="1" applyAlignment="1">
      <alignment horizontal="center"/>
    </xf>
    <xf numFmtId="0" fontId="36" fillId="0" borderId="0" xfId="0" applyFont="1"/>
    <xf numFmtId="0" fontId="33" fillId="0" borderId="0" xfId="0" applyFont="1" applyAlignment="1">
      <alignment horizontal="left"/>
    </xf>
    <xf numFmtId="9" fontId="11" fillId="0" borderId="0" xfId="1" applyFont="1" applyAlignment="1">
      <alignment horizontal="center"/>
    </xf>
    <xf numFmtId="0" fontId="11" fillId="0" borderId="59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31" fillId="0" borderId="59" xfId="0" applyFont="1" applyBorder="1" applyAlignment="1">
      <alignment horizontal="center" vertical="center" shrinkToFit="1"/>
    </xf>
    <xf numFmtId="0" fontId="31" fillId="0" borderId="60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178" fontId="11" fillId="0" borderId="59" xfId="0" applyNumberFormat="1" applyFont="1" applyBorder="1" applyAlignment="1">
      <alignment horizontal="center" vertical="center" shrinkToFit="1"/>
    </xf>
    <xf numFmtId="176" fontId="11" fillId="0" borderId="59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/>
    </xf>
    <xf numFmtId="0" fontId="11" fillId="0" borderId="0" xfId="0" applyFont="1" applyBorder="1" applyAlignment="1">
      <alignment vertical="center" shrinkToFit="1"/>
    </xf>
    <xf numFmtId="0" fontId="29" fillId="0" borderId="34" xfId="0" applyFont="1" applyBorder="1" applyAlignment="1">
      <alignment horizontal="center" shrinkToFit="1"/>
    </xf>
    <xf numFmtId="0" fontId="29" fillId="7" borderId="27" xfId="0" applyFont="1" applyFill="1" applyBorder="1" applyAlignment="1" applyProtection="1">
      <alignment horizontal="center"/>
      <protection locked="0"/>
    </xf>
    <xf numFmtId="38" fontId="29" fillId="7" borderId="24" xfId="2" applyFont="1" applyFill="1" applyBorder="1" applyAlignment="1" applyProtection="1">
      <alignment horizontal="center"/>
      <protection locked="0"/>
    </xf>
    <xf numFmtId="0" fontId="29" fillId="7" borderId="26" xfId="0" applyFont="1" applyFill="1" applyBorder="1" applyAlignment="1" applyProtection="1">
      <alignment horizontal="center"/>
      <protection locked="0"/>
    </xf>
    <xf numFmtId="0" fontId="11" fillId="7" borderId="8" xfId="0" applyFont="1" applyFill="1" applyBorder="1" applyAlignment="1" applyProtection="1">
      <alignment horizontal="center"/>
      <protection locked="0"/>
    </xf>
    <xf numFmtId="0" fontId="29" fillId="7" borderId="6" xfId="0" applyFont="1" applyFill="1" applyBorder="1" applyAlignment="1" applyProtection="1">
      <alignment horizontal="center"/>
      <protection locked="0"/>
    </xf>
    <xf numFmtId="0" fontId="37" fillId="0" borderId="0" xfId="0" applyFont="1"/>
    <xf numFmtId="0" fontId="3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0" fontId="3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0" xfId="0" applyFont="1" applyFill="1" applyBorder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right"/>
    </xf>
    <xf numFmtId="0" fontId="11" fillId="0" borderId="77" xfId="0" applyFont="1" applyBorder="1"/>
    <xf numFmtId="0" fontId="11" fillId="0" borderId="78" xfId="0" applyFont="1" applyBorder="1"/>
    <xf numFmtId="0" fontId="32" fillId="0" borderId="78" xfId="0" applyFont="1" applyBorder="1"/>
    <xf numFmtId="0" fontId="32" fillId="0" borderId="78" xfId="0" applyFont="1" applyBorder="1" applyAlignment="1">
      <alignment horizontal="right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38" fontId="11" fillId="0" borderId="79" xfId="0" applyNumberFormat="1" applyFont="1" applyBorder="1" applyAlignment="1">
      <alignment horizontal="center" vertical="center"/>
    </xf>
    <xf numFmtId="179" fontId="11" fillId="0" borderId="79" xfId="0" applyNumberFormat="1" applyFont="1" applyBorder="1" applyAlignment="1">
      <alignment horizontal="center" vertical="center"/>
    </xf>
    <xf numFmtId="40" fontId="11" fillId="0" borderId="80" xfId="0" applyNumberFormat="1" applyFont="1" applyBorder="1" applyAlignment="1">
      <alignment horizontal="center" vertical="center"/>
    </xf>
    <xf numFmtId="38" fontId="11" fillId="0" borderId="81" xfId="0" applyNumberFormat="1" applyFont="1" applyBorder="1" applyAlignment="1">
      <alignment horizontal="center" vertical="center"/>
    </xf>
    <xf numFmtId="38" fontId="11" fillId="0" borderId="79" xfId="0" applyNumberFormat="1" applyFont="1" applyBorder="1" applyAlignment="1">
      <alignment horizontal="center" vertical="center" shrinkToFit="1"/>
    </xf>
    <xf numFmtId="176" fontId="11" fillId="0" borderId="79" xfId="0" applyNumberFormat="1" applyFont="1" applyBorder="1" applyAlignment="1">
      <alignment horizontal="center" vertical="center" shrinkToFit="1"/>
    </xf>
    <xf numFmtId="38" fontId="11" fillId="0" borderId="81" xfId="0" applyNumberFormat="1" applyFont="1" applyBorder="1" applyAlignment="1">
      <alignment horizontal="center" vertical="center" shrinkToFit="1"/>
    </xf>
    <xf numFmtId="0" fontId="29" fillId="0" borderId="58" xfId="0" applyFont="1" applyBorder="1" applyAlignment="1">
      <alignment vertical="center"/>
    </xf>
    <xf numFmtId="0" fontId="29" fillId="0" borderId="58" xfId="0" applyFont="1" applyBorder="1"/>
    <xf numFmtId="188" fontId="40" fillId="0" borderId="58" xfId="0" applyNumberFormat="1" applyFont="1" applyBorder="1" applyAlignment="1">
      <alignment horizontal="right" vertical="center"/>
    </xf>
    <xf numFmtId="0" fontId="40" fillId="0" borderId="58" xfId="0" applyFont="1" applyBorder="1" applyAlignment="1">
      <alignment horizontal="left" vertical="center"/>
    </xf>
    <xf numFmtId="38" fontId="0" fillId="0" borderId="47" xfId="0" applyNumberFormat="1" applyBorder="1" applyAlignment="1" applyProtection="1"/>
    <xf numFmtId="182" fontId="0" fillId="0" borderId="47" xfId="0" applyNumberFormat="1" applyBorder="1" applyAlignment="1" applyProtection="1"/>
    <xf numFmtId="38" fontId="0" fillId="0" borderId="0" xfId="0" applyNumberFormat="1" applyProtection="1"/>
    <xf numFmtId="189" fontId="11" fillId="0" borderId="53" xfId="0" applyNumberFormat="1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11" fillId="0" borderId="58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38" fontId="11" fillId="0" borderId="58" xfId="0" applyNumberFormat="1" applyFont="1" applyBorder="1" applyAlignment="1">
      <alignment horizontal="center" vertical="center"/>
    </xf>
    <xf numFmtId="179" fontId="11" fillId="0" borderId="58" xfId="0" applyNumberFormat="1" applyFont="1" applyBorder="1" applyAlignment="1">
      <alignment horizontal="center" vertical="center"/>
    </xf>
    <xf numFmtId="40" fontId="11" fillId="0" borderId="58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11" fillId="7" borderId="20" xfId="0" applyFont="1" applyFill="1" applyBorder="1" applyAlignment="1" applyProtection="1">
      <alignment horizontal="center" shrinkToFit="1"/>
      <protection locked="0"/>
    </xf>
    <xf numFmtId="0" fontId="11" fillId="7" borderId="58" xfId="0" applyFont="1" applyFill="1" applyBorder="1" applyAlignment="1" applyProtection="1">
      <alignment horizontal="center" shrinkToFit="1"/>
      <protection locked="0"/>
    </xf>
    <xf numFmtId="0" fontId="11" fillId="7" borderId="21" xfId="0" applyFont="1" applyFill="1" applyBorder="1" applyAlignment="1" applyProtection="1">
      <alignment horizontal="center" shrinkToFit="1"/>
      <protection locked="0"/>
    </xf>
    <xf numFmtId="0" fontId="11" fillId="0" borderId="52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34" fillId="8" borderId="63" xfId="0" applyFont="1" applyFill="1" applyBorder="1" applyAlignment="1">
      <alignment horizontal="center"/>
    </xf>
    <xf numFmtId="0" fontId="34" fillId="8" borderId="61" xfId="0" applyFont="1" applyFill="1" applyBorder="1" applyAlignment="1">
      <alignment horizontal="center"/>
    </xf>
    <xf numFmtId="0" fontId="34" fillId="8" borderId="62" xfId="0" applyFont="1" applyFill="1" applyBorder="1" applyAlignment="1">
      <alignment horizontal="center"/>
    </xf>
    <xf numFmtId="0" fontId="11" fillId="0" borderId="58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11" fillId="0" borderId="67" xfId="0" applyFont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4" borderId="75" xfId="0" applyFill="1" applyBorder="1" applyAlignment="1" applyProtection="1">
      <alignment horizontal="center"/>
    </xf>
    <xf numFmtId="0" fontId="0" fillId="4" borderId="69" xfId="0" applyFill="1" applyBorder="1" applyAlignment="1" applyProtection="1">
      <alignment horizontal="center"/>
    </xf>
    <xf numFmtId="0" fontId="0" fillId="4" borderId="70" xfId="0" applyFill="1" applyBorder="1" applyAlignment="1" applyProtection="1">
      <alignment horizontal="center"/>
    </xf>
    <xf numFmtId="0" fontId="0" fillId="4" borderId="76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72" xfId="0" applyFill="1" applyBorder="1" applyAlignment="1" applyProtection="1">
      <alignment horizontal="center"/>
    </xf>
    <xf numFmtId="0" fontId="17" fillId="4" borderId="68" xfId="0" applyFont="1" applyFill="1" applyBorder="1" applyAlignment="1" applyProtection="1">
      <alignment horizontal="center" vertical="center"/>
    </xf>
    <xf numFmtId="0" fontId="17" fillId="4" borderId="69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17" fillId="4" borderId="7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74" xfId="0" applyFont="1" applyFill="1" applyBorder="1" applyAlignment="1">
      <alignment horizontal="center" vertical="center"/>
    </xf>
    <xf numFmtId="0" fontId="17" fillId="3" borderId="68" xfId="0" applyNumberFormat="1" applyFont="1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178" fontId="11" fillId="0" borderId="58" xfId="0" applyNumberFormat="1" applyFont="1" applyBorder="1" applyAlignment="1">
      <alignment horizontal="center" vertical="center"/>
    </xf>
    <xf numFmtId="176" fontId="11" fillId="0" borderId="58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 shrinkToFit="1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/>
    <cellStyle name="標準_鹿児島県ヒノキ林分密度管理図" xfId="4"/>
  </cellStyles>
  <dxfs count="8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rotection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福岡県スギ　間伐</a:t>
            </a:r>
          </a:p>
        </c:rich>
      </c:tx>
      <c:layout>
        <c:manualLayout>
          <c:xMode val="edge"/>
          <c:yMode val="edge"/>
          <c:x val="0.72708333333333364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ser>
          <c:idx val="0"/>
          <c:order val="0"/>
          <c:tx>
            <c:v>本数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1950</c:v>
                </c:pt>
                <c:pt idx="13">
                  <c:v>1950</c:v>
                </c:pt>
                <c:pt idx="14">
                  <c:v>1950</c:v>
                </c:pt>
                <c:pt idx="15">
                  <c:v>1462.5</c:v>
                </c:pt>
                <c:pt idx="16">
                  <c:v>1462.5</c:v>
                </c:pt>
                <c:pt idx="17">
                  <c:v>1462.5</c:v>
                </c:pt>
                <c:pt idx="18">
                  <c:v>1462.5</c:v>
                </c:pt>
                <c:pt idx="19">
                  <c:v>1462.5</c:v>
                </c:pt>
                <c:pt idx="20">
                  <c:v>1462.5</c:v>
                </c:pt>
                <c:pt idx="21">
                  <c:v>1462.5</c:v>
                </c:pt>
                <c:pt idx="22">
                  <c:v>1462.5</c:v>
                </c:pt>
                <c:pt idx="23">
                  <c:v>1462.5</c:v>
                </c:pt>
                <c:pt idx="24">
                  <c:v>1462.5</c:v>
                </c:pt>
                <c:pt idx="25">
                  <c:v>1096.875</c:v>
                </c:pt>
                <c:pt idx="26">
                  <c:v>1096.875</c:v>
                </c:pt>
                <c:pt idx="27">
                  <c:v>1096.875</c:v>
                </c:pt>
                <c:pt idx="28">
                  <c:v>1096.875</c:v>
                </c:pt>
                <c:pt idx="29">
                  <c:v>1096.875</c:v>
                </c:pt>
                <c:pt idx="30">
                  <c:v>1096.875</c:v>
                </c:pt>
                <c:pt idx="31">
                  <c:v>1096.875</c:v>
                </c:pt>
                <c:pt idx="32">
                  <c:v>1096.875</c:v>
                </c:pt>
                <c:pt idx="33">
                  <c:v>1096.875</c:v>
                </c:pt>
                <c:pt idx="34">
                  <c:v>1096.875</c:v>
                </c:pt>
                <c:pt idx="35">
                  <c:v>877.5</c:v>
                </c:pt>
                <c:pt idx="36">
                  <c:v>877.5</c:v>
                </c:pt>
                <c:pt idx="37">
                  <c:v>877.5</c:v>
                </c:pt>
                <c:pt idx="38">
                  <c:v>877.5</c:v>
                </c:pt>
                <c:pt idx="39">
                  <c:v>877.5</c:v>
                </c:pt>
                <c:pt idx="40">
                  <c:v>877.5</c:v>
                </c:pt>
                <c:pt idx="41">
                  <c:v>877.5</c:v>
                </c:pt>
                <c:pt idx="42">
                  <c:v>877.5</c:v>
                </c:pt>
                <c:pt idx="43">
                  <c:v>877.5</c:v>
                </c:pt>
                <c:pt idx="44">
                  <c:v>877.5</c:v>
                </c:pt>
                <c:pt idx="45">
                  <c:v>702</c:v>
                </c:pt>
                <c:pt idx="46">
                  <c:v>702</c:v>
                </c:pt>
                <c:pt idx="47">
                  <c:v>702</c:v>
                </c:pt>
                <c:pt idx="48">
                  <c:v>702</c:v>
                </c:pt>
                <c:pt idx="49">
                  <c:v>702</c:v>
                </c:pt>
                <c:pt idx="50">
                  <c:v>631.80000000000007</c:v>
                </c:pt>
                <c:pt idx="51">
                  <c:v>631.80000000000007</c:v>
                </c:pt>
                <c:pt idx="52">
                  <c:v>631.80000000000007</c:v>
                </c:pt>
                <c:pt idx="53">
                  <c:v>631.80000000000007</c:v>
                </c:pt>
                <c:pt idx="54">
                  <c:v>631.80000000000007</c:v>
                </c:pt>
                <c:pt idx="55">
                  <c:v>631.80000000000007</c:v>
                </c:pt>
                <c:pt idx="56">
                  <c:v>631.80000000000007</c:v>
                </c:pt>
                <c:pt idx="57">
                  <c:v>631.80000000000007</c:v>
                </c:pt>
                <c:pt idx="58">
                  <c:v>631.80000000000007</c:v>
                </c:pt>
                <c:pt idx="59">
                  <c:v>631.80000000000007</c:v>
                </c:pt>
                <c:pt idx="60">
                  <c:v>631.80000000000007</c:v>
                </c:pt>
                <c:pt idx="61">
                  <c:v>631.80000000000007</c:v>
                </c:pt>
                <c:pt idx="62">
                  <c:v>631.80000000000007</c:v>
                </c:pt>
                <c:pt idx="63">
                  <c:v>631.80000000000007</c:v>
                </c:pt>
                <c:pt idx="64">
                  <c:v>631.80000000000007</c:v>
                </c:pt>
                <c:pt idx="65">
                  <c:v>631.80000000000007</c:v>
                </c:pt>
                <c:pt idx="66">
                  <c:v>631.80000000000007</c:v>
                </c:pt>
                <c:pt idx="67">
                  <c:v>631.80000000000007</c:v>
                </c:pt>
                <c:pt idx="68">
                  <c:v>631.80000000000007</c:v>
                </c:pt>
                <c:pt idx="69">
                  <c:v>631.80000000000007</c:v>
                </c:pt>
                <c:pt idx="70">
                  <c:v>568.62000000000012</c:v>
                </c:pt>
                <c:pt idx="71">
                  <c:v>568.62000000000012</c:v>
                </c:pt>
                <c:pt idx="72">
                  <c:v>568.62000000000012</c:v>
                </c:pt>
                <c:pt idx="73">
                  <c:v>568.62000000000012</c:v>
                </c:pt>
                <c:pt idx="74">
                  <c:v>568.62000000000012</c:v>
                </c:pt>
                <c:pt idx="75">
                  <c:v>568.62000000000012</c:v>
                </c:pt>
                <c:pt idx="76">
                  <c:v>568.62000000000012</c:v>
                </c:pt>
                <c:pt idx="77">
                  <c:v>568.62000000000012</c:v>
                </c:pt>
                <c:pt idx="78">
                  <c:v>568.62000000000012</c:v>
                </c:pt>
                <c:pt idx="79">
                  <c:v>568.62000000000012</c:v>
                </c:pt>
                <c:pt idx="80">
                  <c:v>511.7580000000001</c:v>
                </c:pt>
                <c:pt idx="81">
                  <c:v>511.7580000000001</c:v>
                </c:pt>
                <c:pt idx="82">
                  <c:v>511.7580000000001</c:v>
                </c:pt>
                <c:pt idx="83">
                  <c:v>511.7580000000001</c:v>
                </c:pt>
                <c:pt idx="84">
                  <c:v>511.7580000000001</c:v>
                </c:pt>
                <c:pt idx="85">
                  <c:v>511.7580000000001</c:v>
                </c:pt>
                <c:pt idx="86">
                  <c:v>511.7580000000001</c:v>
                </c:pt>
                <c:pt idx="87">
                  <c:v>511.7580000000001</c:v>
                </c:pt>
                <c:pt idx="88">
                  <c:v>511.7580000000001</c:v>
                </c:pt>
                <c:pt idx="89">
                  <c:v>511.7580000000001</c:v>
                </c:pt>
                <c:pt idx="90">
                  <c:v>511.7580000000001</c:v>
                </c:pt>
              </c:numCache>
            </c:numRef>
          </c:yVal>
        </c:ser>
        <c:axId val="83158144"/>
        <c:axId val="83160064"/>
      </c:scatterChart>
      <c:scatterChart>
        <c:scatterStyle val="lineMarker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12.227958659189925</c:v>
                </c:pt>
                <c:pt idx="13">
                  <c:v>12.504949875669674</c:v>
                </c:pt>
                <c:pt idx="14">
                  <c:v>12.78194109214942</c:v>
                </c:pt>
                <c:pt idx="15">
                  <c:v>13.048140881504731</c:v>
                </c:pt>
                <c:pt idx="16">
                  <c:v>13.324881134562979</c:v>
                </c:pt>
                <c:pt idx="17">
                  <c:v>13.693868138640646</c:v>
                </c:pt>
                <c:pt idx="18">
                  <c:v>13.970608391698898</c:v>
                </c:pt>
                <c:pt idx="19">
                  <c:v>14.247348644757146</c:v>
                </c:pt>
                <c:pt idx="20">
                  <c:v>14.616335648834811</c:v>
                </c:pt>
                <c:pt idx="21">
                  <c:v>14.893075901893061</c:v>
                </c:pt>
                <c:pt idx="22">
                  <c:v>15.16981615495131</c:v>
                </c:pt>
                <c:pt idx="23">
                  <c:v>15.44655640800956</c:v>
                </c:pt>
                <c:pt idx="24">
                  <c:v>15.815543412087226</c:v>
                </c:pt>
                <c:pt idx="25">
                  <c:v>16.0805472674298</c:v>
                </c:pt>
                <c:pt idx="26">
                  <c:v>16.357070179789609</c:v>
                </c:pt>
                <c:pt idx="27">
                  <c:v>16.633593092149422</c:v>
                </c:pt>
                <c:pt idx="28">
                  <c:v>17.002290308629167</c:v>
                </c:pt>
                <c:pt idx="29">
                  <c:v>17.27881322098898</c:v>
                </c:pt>
                <c:pt idx="30">
                  <c:v>17.555336133348792</c:v>
                </c:pt>
                <c:pt idx="31">
                  <c:v>17.831859045708601</c:v>
                </c:pt>
                <c:pt idx="32">
                  <c:v>18.108381958068414</c:v>
                </c:pt>
                <c:pt idx="33">
                  <c:v>18.384904870428223</c:v>
                </c:pt>
                <c:pt idx="34">
                  <c:v>18.661427782788035</c:v>
                </c:pt>
                <c:pt idx="35">
                  <c:v>18.928408740136089</c:v>
                </c:pt>
                <c:pt idx="36">
                  <c:v>19.204783331951678</c:v>
                </c:pt>
                <c:pt idx="37">
                  <c:v>19.481157923767263</c:v>
                </c:pt>
                <c:pt idx="38">
                  <c:v>19.757532515582849</c:v>
                </c:pt>
                <c:pt idx="39">
                  <c:v>20.033907107398438</c:v>
                </c:pt>
                <c:pt idx="40">
                  <c:v>20.310281699214023</c:v>
                </c:pt>
                <c:pt idx="41">
                  <c:v>20.586656291029612</c:v>
                </c:pt>
                <c:pt idx="42">
                  <c:v>20.770906018906668</c:v>
                </c:pt>
                <c:pt idx="43">
                  <c:v>21.047280610722257</c:v>
                </c:pt>
                <c:pt idx="44">
                  <c:v>21.323655202537839</c:v>
                </c:pt>
                <c:pt idx="45">
                  <c:v>21.498132168404869</c:v>
                </c:pt>
                <c:pt idx="46">
                  <c:v>21.774374098292711</c:v>
                </c:pt>
                <c:pt idx="47">
                  <c:v>21.958535384884616</c:v>
                </c:pt>
                <c:pt idx="48">
                  <c:v>22.142696671476514</c:v>
                </c:pt>
                <c:pt idx="49">
                  <c:v>22.418938601364363</c:v>
                </c:pt>
                <c:pt idx="50">
                  <c:v>22.598620356159405</c:v>
                </c:pt>
                <c:pt idx="51">
                  <c:v>22.782743191834587</c:v>
                </c:pt>
                <c:pt idx="52">
                  <c:v>22.966866027509777</c:v>
                </c:pt>
                <c:pt idx="53">
                  <c:v>23.150988863184967</c:v>
                </c:pt>
                <c:pt idx="54">
                  <c:v>23.335111698860153</c:v>
                </c:pt>
                <c:pt idx="55">
                  <c:v>23.519234534535343</c:v>
                </c:pt>
                <c:pt idx="56">
                  <c:v>23.703357370210533</c:v>
                </c:pt>
                <c:pt idx="57">
                  <c:v>23.887480205885716</c:v>
                </c:pt>
                <c:pt idx="58">
                  <c:v>24.071603041560905</c:v>
                </c:pt>
                <c:pt idx="59">
                  <c:v>24.255725877236095</c:v>
                </c:pt>
                <c:pt idx="60">
                  <c:v>24.439848712911282</c:v>
                </c:pt>
                <c:pt idx="61">
                  <c:v>24.531910130748876</c:v>
                </c:pt>
                <c:pt idx="62">
                  <c:v>24.716032966424066</c:v>
                </c:pt>
                <c:pt idx="63">
                  <c:v>24.900155802099253</c:v>
                </c:pt>
                <c:pt idx="64">
                  <c:v>24.992217219936844</c:v>
                </c:pt>
                <c:pt idx="65">
                  <c:v>25.176340055612037</c:v>
                </c:pt>
                <c:pt idx="66">
                  <c:v>25.268401473449629</c:v>
                </c:pt>
                <c:pt idx="67">
                  <c:v>25.36046289128722</c:v>
                </c:pt>
                <c:pt idx="68">
                  <c:v>25.54458572696241</c:v>
                </c:pt>
                <c:pt idx="69">
                  <c:v>25.636647144800005</c:v>
                </c:pt>
                <c:pt idx="70">
                  <c:v>25.723838784016696</c:v>
                </c:pt>
                <c:pt idx="71">
                  <c:v>25.815881962983049</c:v>
                </c:pt>
                <c:pt idx="72">
                  <c:v>25.999968320915759</c:v>
                </c:pt>
                <c:pt idx="73">
                  <c:v>26.092011499882116</c:v>
                </c:pt>
                <c:pt idx="74">
                  <c:v>26.184054678848469</c:v>
                </c:pt>
                <c:pt idx="75">
                  <c:v>26.276097857814825</c:v>
                </c:pt>
                <c:pt idx="76">
                  <c:v>26.368141036781175</c:v>
                </c:pt>
                <c:pt idx="77">
                  <c:v>26.460184215747532</c:v>
                </c:pt>
                <c:pt idx="78">
                  <c:v>26.552227394713888</c:v>
                </c:pt>
                <c:pt idx="79">
                  <c:v>26.644270573680242</c:v>
                </c:pt>
                <c:pt idx="80">
                  <c:v>26.639477666912185</c:v>
                </c:pt>
                <c:pt idx="81">
                  <c:v>26.731503542966021</c:v>
                </c:pt>
                <c:pt idx="82">
                  <c:v>26.823529419019849</c:v>
                </c:pt>
                <c:pt idx="83">
                  <c:v>26.915555295073688</c:v>
                </c:pt>
                <c:pt idx="84">
                  <c:v>27.007581171127523</c:v>
                </c:pt>
                <c:pt idx="85">
                  <c:v>27.007581171127523</c:v>
                </c:pt>
                <c:pt idx="86">
                  <c:v>27.099607047181358</c:v>
                </c:pt>
                <c:pt idx="87">
                  <c:v>27.191632923235193</c:v>
                </c:pt>
                <c:pt idx="88">
                  <c:v>27.191632923235193</c:v>
                </c:pt>
                <c:pt idx="89">
                  <c:v>27.283658799289025</c:v>
                </c:pt>
                <c:pt idx="90">
                  <c:v>27.283658799289025</c:v>
                </c:pt>
              </c:numCache>
            </c:numRef>
          </c:yVal>
        </c:ser>
        <c:ser>
          <c:idx val="2"/>
          <c:order val="2"/>
          <c:tx>
            <c:v>平均胸高直径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17.247400496816347</c:v>
                </c:pt>
                <c:pt idx="13">
                  <c:v>17.4663127533717</c:v>
                </c:pt>
                <c:pt idx="14">
                  <c:v>17.680480668273308</c:v>
                </c:pt>
                <c:pt idx="15">
                  <c:v>19.61334305328365</c:v>
                </c:pt>
                <c:pt idx="16">
                  <c:v>19.85646264753256</c:v>
                </c:pt>
                <c:pt idx="17">
                  <c:v>20.173352961814782</c:v>
                </c:pt>
                <c:pt idx="18">
                  <c:v>20.40576732907904</c:v>
                </c:pt>
                <c:pt idx="19">
                  <c:v>20.633840656729685</c:v>
                </c:pt>
                <c:pt idx="20">
                  <c:v>20.931424456634339</c:v>
                </c:pt>
                <c:pt idx="21">
                  <c:v>21.149897406884055</c:v>
                </c:pt>
                <c:pt idx="22">
                  <c:v>21.3644683709981</c:v>
                </c:pt>
                <c:pt idx="23">
                  <c:v>21.575256957724836</c:v>
                </c:pt>
                <c:pt idx="24">
                  <c:v>21.850622001696504</c:v>
                </c:pt>
                <c:pt idx="25">
                  <c:v>24.111127400785147</c:v>
                </c:pt>
                <c:pt idx="26">
                  <c:v>24.346109541629041</c:v>
                </c:pt>
                <c:pt idx="27">
                  <c:v>24.577440140407504</c:v>
                </c:pt>
                <c:pt idx="28">
                  <c:v>24.880369992263784</c:v>
                </c:pt>
                <c:pt idx="29">
                  <c:v>25.103555970751678</c:v>
                </c:pt>
                <c:pt idx="30">
                  <c:v>25.323403825985004</c:v>
                </c:pt>
                <c:pt idx="31">
                  <c:v>25.540000196151396</c:v>
                </c:pt>
                <c:pt idx="32">
                  <c:v>25.753428588422704</c:v>
                </c:pt>
                <c:pt idx="33">
                  <c:v>25.963769522057184</c:v>
                </c:pt>
                <c:pt idx="34">
                  <c:v>26.171100663699516</c:v>
                </c:pt>
                <c:pt idx="35">
                  <c:v>28.18527575018344</c:v>
                </c:pt>
                <c:pt idx="36">
                  <c:v>28.413698230057449</c:v>
                </c:pt>
                <c:pt idx="37">
                  <c:v>28.639129247938602</c:v>
                </c:pt>
                <c:pt idx="38">
                  <c:v>28.861637426323352</c:v>
                </c:pt>
                <c:pt idx="39">
                  <c:v>29.081289177056707</c:v>
                </c:pt>
                <c:pt idx="40">
                  <c:v>29.298148792142765</c:v>
                </c:pt>
                <c:pt idx="41">
                  <c:v>29.512278530069096</c:v>
                </c:pt>
                <c:pt idx="42">
                  <c:v>29.653544949453757</c:v>
                </c:pt>
                <c:pt idx="43">
                  <c:v>29.863257979616716</c:v>
                </c:pt>
                <c:pt idx="44">
                  <c:v>30.070397825378262</c:v>
                </c:pt>
                <c:pt idx="45">
                  <c:v>32.181085406889714</c:v>
                </c:pt>
                <c:pt idx="46">
                  <c:v>32.41014732859945</c:v>
                </c:pt>
                <c:pt idx="47">
                  <c:v>32.561415489899773</c:v>
                </c:pt>
                <c:pt idx="48">
                  <c:v>32.711549824205328</c:v>
                </c:pt>
                <c:pt idx="49">
                  <c:v>32.934658351890022</c:v>
                </c:pt>
                <c:pt idx="50">
                  <c:v>34.027361413956619</c:v>
                </c:pt>
                <c:pt idx="51">
                  <c:v>34.181815924267397</c:v>
                </c:pt>
                <c:pt idx="52">
                  <c:v>34.335174802033869</c:v>
                </c:pt>
                <c:pt idx="53">
                  <c:v>34.487451926915398</c:v>
                </c:pt>
                <c:pt idx="54">
                  <c:v>34.6386609270645</c:v>
                </c:pt>
                <c:pt idx="55">
                  <c:v>34.788815185041038</c:v>
                </c:pt>
                <c:pt idx="56">
                  <c:v>34.937927843556373</c:v>
                </c:pt>
                <c:pt idx="57">
                  <c:v>35.086011811053211</c:v>
                </c:pt>
                <c:pt idx="58">
                  <c:v>35.233079767126561</c:v>
                </c:pt>
                <c:pt idx="59">
                  <c:v>35.379144167791189</c:v>
                </c:pt>
                <c:pt idx="60">
                  <c:v>35.524217250600572</c:v>
                </c:pt>
                <c:pt idx="61">
                  <c:v>35.596385813536827</c:v>
                </c:pt>
                <c:pt idx="62">
                  <c:v>35.73999439930234</c:v>
                </c:pt>
                <c:pt idx="63">
                  <c:v>35.882641337639598</c:v>
                </c:pt>
                <c:pt idx="64">
                  <c:v>35.953607794031853</c:v>
                </c:pt>
                <c:pt idx="65">
                  <c:v>36.094833782989255</c:v>
                </c:pt>
                <c:pt idx="66">
                  <c:v>36.165096119779456</c:v>
                </c:pt>
                <c:pt idx="67">
                  <c:v>36.235126534318425</c:v>
                </c:pt>
                <c:pt idx="68">
                  <c:v>36.374497074588177</c:v>
                </c:pt>
                <c:pt idx="69">
                  <c:v>36.443839910298657</c:v>
                </c:pt>
                <c:pt idx="70">
                  <c:v>37.567479082366667</c:v>
                </c:pt>
                <c:pt idx="71">
                  <c:v>37.640270384310618</c:v>
                </c:pt>
                <c:pt idx="72">
                  <c:v>37.785164606625322</c:v>
                </c:pt>
                <c:pt idx="73">
                  <c:v>37.857270132064684</c:v>
                </c:pt>
                <c:pt idx="74">
                  <c:v>37.929149652641534</c:v>
                </c:pt>
                <c:pt idx="75">
                  <c:v>38.000804444416907</c:v>
                </c:pt>
                <c:pt idx="76">
                  <c:v>38.072235773065785</c:v>
                </c:pt>
                <c:pt idx="77">
                  <c:v>38.143444893987663</c:v>
                </c:pt>
                <c:pt idx="78">
                  <c:v>38.214433052415814</c:v>
                </c:pt>
                <c:pt idx="79">
                  <c:v>38.285201483524851</c:v>
                </c:pt>
                <c:pt idx="80">
                  <c:v>39.349300596676336</c:v>
                </c:pt>
                <c:pt idx="81">
                  <c:v>39.423718966654732</c:v>
                </c:pt>
                <c:pt idx="82">
                  <c:v>39.49791472450314</c:v>
                </c:pt>
                <c:pt idx="83">
                  <c:v>39.571889076347965</c:v>
                </c:pt>
                <c:pt idx="84">
                  <c:v>39.645643218842075</c:v>
                </c:pt>
                <c:pt idx="85">
                  <c:v>39.645643218842075</c:v>
                </c:pt>
                <c:pt idx="86">
                  <c:v>39.719178339262655</c:v>
                </c:pt>
                <c:pt idx="87">
                  <c:v>39.792495615607777</c:v>
                </c:pt>
                <c:pt idx="88">
                  <c:v>39.792495615607777</c:v>
                </c:pt>
                <c:pt idx="89">
                  <c:v>39.865596216691777</c:v>
                </c:pt>
                <c:pt idx="90">
                  <c:v>39.865596216691777</c:v>
                </c:pt>
              </c:numCache>
            </c:numRef>
          </c:yVal>
        </c:ser>
        <c:axId val="83162240"/>
        <c:axId val="83163776"/>
      </c:scatterChart>
      <c:valAx>
        <c:axId val="83158144"/>
        <c:scaling>
          <c:orientation val="minMax"/>
          <c:max val="100"/>
          <c:min val="10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160064"/>
        <c:crosses val="autoZero"/>
        <c:crossBetween val="midCat"/>
        <c:majorUnit val="10"/>
      </c:valAx>
      <c:valAx>
        <c:axId val="83160064"/>
        <c:scaling>
          <c:orientation val="minMax"/>
          <c:max val="4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ha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0"/>
              <c:y val="0.3539232053422379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158144"/>
        <c:crosses val="autoZero"/>
        <c:crossBetween val="midCat"/>
        <c:minorUnit val="250"/>
      </c:valAx>
      <c:valAx>
        <c:axId val="83162240"/>
        <c:scaling>
          <c:orientation val="minMax"/>
        </c:scaling>
        <c:delete val="1"/>
        <c:axPos val="b"/>
        <c:numFmt formatCode="General" sourceLinked="1"/>
        <c:tickLblPos val="none"/>
        <c:crossAx val="83163776"/>
        <c:crosses val="autoZero"/>
        <c:crossBetween val="midCat"/>
      </c:valAx>
      <c:valAx>
        <c:axId val="8316377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625000000000004"/>
              <c:y val="0.23873121869783004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16224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68"/>
          <c:y val="8.681135225375626E-2"/>
          <c:w val="0.14270833333333377"/>
          <c:h val="0.106844741235392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protection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福岡県スギ　無間伐</a:t>
            </a:r>
          </a:p>
        </c:rich>
      </c:tx>
      <c:layout>
        <c:manualLayout>
          <c:xMode val="edge"/>
          <c:yMode val="edge"/>
          <c:x val="0.7500000000000012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62500000000033E-2"/>
          <c:y val="6.7340067340067339E-2"/>
          <c:w val="0.83541666666666659"/>
          <c:h val="0.81313131313131315"/>
        </c:manualLayout>
      </c:layout>
      <c:scatterChart>
        <c:scatterStyle val="lineMarker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1950</c:v>
                </c:pt>
                <c:pt idx="13">
                  <c:v>1944.9827430508726</c:v>
                </c:pt>
                <c:pt idx="14">
                  <c:v>1939.9194315468817</c:v>
                </c:pt>
                <c:pt idx="15">
                  <c:v>1934.8123934611883</c:v>
                </c:pt>
                <c:pt idx="16">
                  <c:v>1929.6638795346503</c:v>
                </c:pt>
                <c:pt idx="17">
                  <c:v>1922.7384274432811</c:v>
                </c:pt>
                <c:pt idx="18">
                  <c:v>1917.5014762594851</c:v>
                </c:pt>
                <c:pt idx="19">
                  <c:v>1912.2300288388162</c:v>
                </c:pt>
                <c:pt idx="20">
                  <c:v>1905.1511270489284</c:v>
                </c:pt>
                <c:pt idx="21">
                  <c:v>1899.8066494345808</c:v>
                </c:pt>
                <c:pt idx="22">
                  <c:v>1894.4339209160844</c:v>
                </c:pt>
                <c:pt idx="23">
                  <c:v>1889.0346843386988</c:v>
                </c:pt>
                <c:pt idx="24">
                  <c:v>1881.7973738393862</c:v>
                </c:pt>
                <c:pt idx="25">
                  <c:v>1876.3427478118879</c:v>
                </c:pt>
                <c:pt idx="26">
                  <c:v>1870.8670241436887</c:v>
                </c:pt>
                <c:pt idx="27">
                  <c:v>1865.3717132457214</c:v>
                </c:pt>
                <c:pt idx="28">
                  <c:v>1858.0166820754571</c:v>
                </c:pt>
                <c:pt idx="29">
                  <c:v>1852.4812692370806</c:v>
                </c:pt>
                <c:pt idx="30">
                  <c:v>1846.9309588905883</c:v>
                </c:pt>
                <c:pt idx="31">
                  <c:v>1841.3670603370583</c:v>
                </c:pt>
                <c:pt idx="32">
                  <c:v>1835.7908403743145</c:v>
                </c:pt>
                <c:pt idx="33">
                  <c:v>1830.2035246459293</c:v>
                </c:pt>
                <c:pt idx="34">
                  <c:v>1824.6062989400875</c:v>
                </c:pt>
                <c:pt idx="35">
                  <c:v>1819.0003104406801</c:v>
                </c:pt>
                <c:pt idx="36">
                  <c:v>1813.3866689328595</c:v>
                </c:pt>
                <c:pt idx="37">
                  <c:v>1807.7664479651621</c:v>
                </c:pt>
                <c:pt idx="38">
                  <c:v>1802.1406859701744</c:v>
                </c:pt>
                <c:pt idx="39">
                  <c:v>1796.5103873456212</c:v>
                </c:pt>
                <c:pt idx="40">
                  <c:v>1790.8765234976267</c:v>
                </c:pt>
                <c:pt idx="41">
                  <c:v>1785.2400338478255</c:v>
                </c:pt>
                <c:pt idx="42">
                  <c:v>1781.4813651475233</c:v>
                </c:pt>
                <c:pt idx="43">
                  <c:v>1775.8425029611949</c:v>
                </c:pt>
                <c:pt idx="44">
                  <c:v>1770.2033710204905</c:v>
                </c:pt>
                <c:pt idx="45">
                  <c:v>1766.4442109974252</c:v>
                </c:pt>
                <c:pt idx="46">
                  <c:v>1760.8064606730168</c:v>
                </c:pt>
                <c:pt idx="47">
                  <c:v>1757.0489592220499</c:v>
                </c:pt>
                <c:pt idx="48">
                  <c:v>1753.2925210911108</c:v>
                </c:pt>
                <c:pt idx="49">
                  <c:v>1747.6603392488043</c:v>
                </c:pt>
                <c:pt idx="50">
                  <c:v>1743.9075145069814</c:v>
                </c:pt>
                <c:pt idx="51">
                  <c:v>1740.1565042287477</c:v>
                </c:pt>
                <c:pt idx="52">
                  <c:v>1736.4075121468563</c:v>
                </c:pt>
                <c:pt idx="53">
                  <c:v>1732.6607373337308</c:v>
                </c:pt>
                <c:pt idx="54">
                  <c:v>1728.9163742936751</c:v>
                </c:pt>
                <c:pt idx="55">
                  <c:v>1725.1746130531264</c:v>
                </c:pt>
                <c:pt idx="56">
                  <c:v>1721.4356392490063</c:v>
                </c:pt>
                <c:pt idx="57">
                  <c:v>1717.6996342152211</c:v>
                </c:pt>
                <c:pt idx="58">
                  <c:v>1713.9667750673493</c:v>
                </c:pt>
                <c:pt idx="59">
                  <c:v>1710.2372347855724</c:v>
                </c:pt>
                <c:pt idx="60">
                  <c:v>1706.5111822958813</c:v>
                </c:pt>
                <c:pt idx="61">
                  <c:v>1704.6495156734784</c:v>
                </c:pt>
                <c:pt idx="62">
                  <c:v>1700.9290029349268</c:v>
                </c:pt>
                <c:pt idx="63">
                  <c:v>1697.2123830842686</c:v>
                </c:pt>
                <c:pt idx="64">
                  <c:v>1695.3555816851365</c:v>
                </c:pt>
                <c:pt idx="65">
                  <c:v>1691.6450912894336</c:v>
                </c:pt>
                <c:pt idx="66">
                  <c:v>1689.7914397457139</c:v>
                </c:pt>
                <c:pt idx="67">
                  <c:v>1687.938875230102</c:v>
                </c:pt>
                <c:pt idx="68">
                  <c:v>1684.2370797222661</c:v>
                </c:pt>
                <c:pt idx="69">
                  <c:v>1682.3878844001274</c:v>
                </c:pt>
                <c:pt idx="70">
                  <c:v>1680.5398474505728</c:v>
                </c:pt>
                <c:pt idx="71">
                  <c:v>1678.6929861688443</c:v>
                </c:pt>
                <c:pt idx="72">
                  <c:v>1675.0028587313068</c:v>
                </c:pt>
                <c:pt idx="73">
                  <c:v>1673.1596261136622</c:v>
                </c:pt>
                <c:pt idx="74">
                  <c:v>1671.3176362442655</c:v>
                </c:pt>
                <c:pt idx="75">
                  <c:v>1669.4769053783143</c:v>
                </c:pt>
                <c:pt idx="76">
                  <c:v>1667.6374495690638</c:v>
                </c:pt>
                <c:pt idx="77">
                  <c:v>1665.799284669803</c:v>
                </c:pt>
                <c:pt idx="78">
                  <c:v>1663.962426335808</c:v>
                </c:pt>
                <c:pt idx="79">
                  <c:v>1662.1268900262801</c:v>
                </c:pt>
                <c:pt idx="80">
                  <c:v>1662.1268900262801</c:v>
                </c:pt>
                <c:pt idx="81">
                  <c:v>1660.2926910062606</c:v>
                </c:pt>
                <c:pt idx="82">
                  <c:v>1658.459844348532</c:v>
                </c:pt>
                <c:pt idx="83">
                  <c:v>1656.6283649354928</c:v>
                </c:pt>
                <c:pt idx="84">
                  <c:v>1654.7982674610203</c:v>
                </c:pt>
                <c:pt idx="85">
                  <c:v>1654.7982674610203</c:v>
                </c:pt>
                <c:pt idx="86">
                  <c:v>1652.9695664323124</c:v>
                </c:pt>
                <c:pt idx="87">
                  <c:v>1651.1422761717113</c:v>
                </c:pt>
                <c:pt idx="88">
                  <c:v>1651.1422761717113</c:v>
                </c:pt>
                <c:pt idx="89">
                  <c:v>1649.3164108185081</c:v>
                </c:pt>
                <c:pt idx="90">
                  <c:v>1649.3164108185081</c:v>
                </c:pt>
              </c:numCache>
            </c:numRef>
          </c:yVal>
        </c:ser>
        <c:axId val="83279232"/>
        <c:axId val="83285504"/>
      </c:scatterChart>
      <c:scatterChart>
        <c:scatterStyle val="lineMarker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12.227958659189925</c:v>
                </c:pt>
                <c:pt idx="13">
                  <c:v>12.504949875669674</c:v>
                </c:pt>
                <c:pt idx="14">
                  <c:v>12.78194109214942</c:v>
                </c:pt>
                <c:pt idx="15">
                  <c:v>13.048140881504731</c:v>
                </c:pt>
                <c:pt idx="16">
                  <c:v>13.324881134562979</c:v>
                </c:pt>
                <c:pt idx="17">
                  <c:v>13.693868138640646</c:v>
                </c:pt>
                <c:pt idx="18">
                  <c:v>13.970608391698898</c:v>
                </c:pt>
                <c:pt idx="19">
                  <c:v>14.247348644757146</c:v>
                </c:pt>
                <c:pt idx="20">
                  <c:v>14.616335648834811</c:v>
                </c:pt>
                <c:pt idx="21">
                  <c:v>14.893075901893061</c:v>
                </c:pt>
                <c:pt idx="22">
                  <c:v>15.16981615495131</c:v>
                </c:pt>
                <c:pt idx="23">
                  <c:v>15.44655640800956</c:v>
                </c:pt>
                <c:pt idx="24">
                  <c:v>15.815543412087226</c:v>
                </c:pt>
                <c:pt idx="25">
                  <c:v>16.0805472674298</c:v>
                </c:pt>
                <c:pt idx="26">
                  <c:v>16.357070179789609</c:v>
                </c:pt>
                <c:pt idx="27">
                  <c:v>16.633593092149422</c:v>
                </c:pt>
                <c:pt idx="28">
                  <c:v>17.002290308629167</c:v>
                </c:pt>
                <c:pt idx="29">
                  <c:v>17.27881322098898</c:v>
                </c:pt>
                <c:pt idx="30">
                  <c:v>17.555336133348792</c:v>
                </c:pt>
                <c:pt idx="31">
                  <c:v>17.831859045708601</c:v>
                </c:pt>
                <c:pt idx="32">
                  <c:v>18.108381958068414</c:v>
                </c:pt>
                <c:pt idx="33">
                  <c:v>18.384904870428223</c:v>
                </c:pt>
                <c:pt idx="34">
                  <c:v>18.661427782788035</c:v>
                </c:pt>
                <c:pt idx="35">
                  <c:v>18.928408740136089</c:v>
                </c:pt>
                <c:pt idx="36">
                  <c:v>19.204783331951678</c:v>
                </c:pt>
                <c:pt idx="37">
                  <c:v>19.481157923767263</c:v>
                </c:pt>
                <c:pt idx="38">
                  <c:v>19.757532515582849</c:v>
                </c:pt>
                <c:pt idx="39">
                  <c:v>20.033907107398438</c:v>
                </c:pt>
                <c:pt idx="40">
                  <c:v>20.310281699214023</c:v>
                </c:pt>
                <c:pt idx="41">
                  <c:v>20.586656291029612</c:v>
                </c:pt>
                <c:pt idx="42">
                  <c:v>20.770906018906668</c:v>
                </c:pt>
                <c:pt idx="43">
                  <c:v>21.047280610722257</c:v>
                </c:pt>
                <c:pt idx="44">
                  <c:v>21.323655202537839</c:v>
                </c:pt>
                <c:pt idx="45">
                  <c:v>21.498132168404869</c:v>
                </c:pt>
                <c:pt idx="46">
                  <c:v>21.774374098292711</c:v>
                </c:pt>
                <c:pt idx="47">
                  <c:v>21.958535384884616</c:v>
                </c:pt>
                <c:pt idx="48">
                  <c:v>22.142696671476514</c:v>
                </c:pt>
                <c:pt idx="49">
                  <c:v>22.418938601364363</c:v>
                </c:pt>
                <c:pt idx="50">
                  <c:v>22.598620356159405</c:v>
                </c:pt>
                <c:pt idx="51">
                  <c:v>22.782743191834587</c:v>
                </c:pt>
                <c:pt idx="52">
                  <c:v>22.966866027509777</c:v>
                </c:pt>
                <c:pt idx="53">
                  <c:v>23.150988863184967</c:v>
                </c:pt>
                <c:pt idx="54">
                  <c:v>23.335111698860153</c:v>
                </c:pt>
                <c:pt idx="55">
                  <c:v>23.519234534535343</c:v>
                </c:pt>
                <c:pt idx="56">
                  <c:v>23.703357370210533</c:v>
                </c:pt>
                <c:pt idx="57">
                  <c:v>23.887480205885716</c:v>
                </c:pt>
                <c:pt idx="58">
                  <c:v>24.071603041560905</c:v>
                </c:pt>
                <c:pt idx="59">
                  <c:v>24.255725877236095</c:v>
                </c:pt>
                <c:pt idx="60">
                  <c:v>24.439848712911282</c:v>
                </c:pt>
                <c:pt idx="61">
                  <c:v>24.531910130748876</c:v>
                </c:pt>
                <c:pt idx="62">
                  <c:v>24.716032966424066</c:v>
                </c:pt>
                <c:pt idx="63">
                  <c:v>24.900155802099253</c:v>
                </c:pt>
                <c:pt idx="64">
                  <c:v>24.992217219936844</c:v>
                </c:pt>
                <c:pt idx="65">
                  <c:v>25.176340055612037</c:v>
                </c:pt>
                <c:pt idx="66">
                  <c:v>25.268401473449629</c:v>
                </c:pt>
                <c:pt idx="67">
                  <c:v>25.36046289128722</c:v>
                </c:pt>
                <c:pt idx="68">
                  <c:v>25.54458572696241</c:v>
                </c:pt>
                <c:pt idx="69">
                  <c:v>25.636647144800005</c:v>
                </c:pt>
                <c:pt idx="70">
                  <c:v>25.723838784016696</c:v>
                </c:pt>
                <c:pt idx="71">
                  <c:v>25.815881962983049</c:v>
                </c:pt>
                <c:pt idx="72">
                  <c:v>25.999968320915759</c:v>
                </c:pt>
                <c:pt idx="73">
                  <c:v>26.092011499882116</c:v>
                </c:pt>
                <c:pt idx="74">
                  <c:v>26.184054678848469</c:v>
                </c:pt>
                <c:pt idx="75">
                  <c:v>26.276097857814825</c:v>
                </c:pt>
                <c:pt idx="76">
                  <c:v>26.368141036781175</c:v>
                </c:pt>
                <c:pt idx="77">
                  <c:v>26.460184215747532</c:v>
                </c:pt>
                <c:pt idx="78">
                  <c:v>26.552227394713888</c:v>
                </c:pt>
                <c:pt idx="79">
                  <c:v>26.644270573680242</c:v>
                </c:pt>
                <c:pt idx="80">
                  <c:v>26.639477666912185</c:v>
                </c:pt>
                <c:pt idx="81">
                  <c:v>26.731503542966021</c:v>
                </c:pt>
                <c:pt idx="82">
                  <c:v>26.823529419019849</c:v>
                </c:pt>
                <c:pt idx="83">
                  <c:v>26.915555295073688</c:v>
                </c:pt>
                <c:pt idx="84">
                  <c:v>27.007581171127523</c:v>
                </c:pt>
                <c:pt idx="85">
                  <c:v>27.007581171127523</c:v>
                </c:pt>
                <c:pt idx="86">
                  <c:v>27.099607047181358</c:v>
                </c:pt>
                <c:pt idx="87">
                  <c:v>27.191632923235193</c:v>
                </c:pt>
                <c:pt idx="88">
                  <c:v>27.191632923235193</c:v>
                </c:pt>
                <c:pt idx="89">
                  <c:v>27.283658799289025</c:v>
                </c:pt>
                <c:pt idx="90">
                  <c:v>27.283658799289025</c:v>
                </c:pt>
              </c:numCache>
            </c:numRef>
          </c:yVal>
        </c:ser>
        <c:ser>
          <c:idx val="2"/>
          <c:order val="2"/>
          <c:tx>
            <c:v>任意間伐の胸高直径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#,##0;[Red]\-#,##0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17.247400496816347</c:v>
                </c:pt>
                <c:pt idx="13">
                  <c:v>17.4663127533717</c:v>
                </c:pt>
                <c:pt idx="14">
                  <c:v>17.680480668273308</c:v>
                </c:pt>
                <c:pt idx="15">
                  <c:v>19.61334305328365</c:v>
                </c:pt>
                <c:pt idx="16">
                  <c:v>19.85646264753256</c:v>
                </c:pt>
                <c:pt idx="17">
                  <c:v>20.173352961814782</c:v>
                </c:pt>
                <c:pt idx="18">
                  <c:v>20.40576732907904</c:v>
                </c:pt>
                <c:pt idx="19">
                  <c:v>20.633840656729685</c:v>
                </c:pt>
                <c:pt idx="20">
                  <c:v>20.931424456634339</c:v>
                </c:pt>
                <c:pt idx="21">
                  <c:v>21.149897406884055</c:v>
                </c:pt>
                <c:pt idx="22">
                  <c:v>21.3644683709981</c:v>
                </c:pt>
                <c:pt idx="23">
                  <c:v>21.575256957724836</c:v>
                </c:pt>
                <c:pt idx="24">
                  <c:v>21.850622001696504</c:v>
                </c:pt>
                <c:pt idx="25">
                  <c:v>24.111127400785147</c:v>
                </c:pt>
                <c:pt idx="26">
                  <c:v>24.346109541629041</c:v>
                </c:pt>
                <c:pt idx="27">
                  <c:v>24.577440140407504</c:v>
                </c:pt>
                <c:pt idx="28">
                  <c:v>24.880369992263784</c:v>
                </c:pt>
                <c:pt idx="29">
                  <c:v>25.103555970751678</c:v>
                </c:pt>
                <c:pt idx="30">
                  <c:v>25.323403825985004</c:v>
                </c:pt>
                <c:pt idx="31">
                  <c:v>25.540000196151396</c:v>
                </c:pt>
                <c:pt idx="32">
                  <c:v>25.753428588422704</c:v>
                </c:pt>
                <c:pt idx="33">
                  <c:v>25.963769522057184</c:v>
                </c:pt>
                <c:pt idx="34">
                  <c:v>26.171100663699516</c:v>
                </c:pt>
                <c:pt idx="35">
                  <c:v>28.18527575018344</c:v>
                </c:pt>
                <c:pt idx="36">
                  <c:v>28.413698230057449</c:v>
                </c:pt>
                <c:pt idx="37">
                  <c:v>28.639129247938602</c:v>
                </c:pt>
                <c:pt idx="38">
                  <c:v>28.861637426323352</c:v>
                </c:pt>
                <c:pt idx="39">
                  <c:v>29.081289177056707</c:v>
                </c:pt>
                <c:pt idx="40">
                  <c:v>29.298148792142765</c:v>
                </c:pt>
                <c:pt idx="41">
                  <c:v>29.512278530069096</c:v>
                </c:pt>
                <c:pt idx="42">
                  <c:v>29.653544949453757</c:v>
                </c:pt>
                <c:pt idx="43">
                  <c:v>29.863257979616716</c:v>
                </c:pt>
                <c:pt idx="44">
                  <c:v>30.070397825378262</c:v>
                </c:pt>
                <c:pt idx="45">
                  <c:v>32.181085406889714</c:v>
                </c:pt>
                <c:pt idx="46">
                  <c:v>32.41014732859945</c:v>
                </c:pt>
                <c:pt idx="47">
                  <c:v>32.561415489899773</c:v>
                </c:pt>
                <c:pt idx="48">
                  <c:v>32.711549824205328</c:v>
                </c:pt>
                <c:pt idx="49">
                  <c:v>32.934658351890022</c:v>
                </c:pt>
                <c:pt idx="50">
                  <c:v>34.027361413956619</c:v>
                </c:pt>
                <c:pt idx="51">
                  <c:v>34.181815924267397</c:v>
                </c:pt>
                <c:pt idx="52">
                  <c:v>34.335174802033869</c:v>
                </c:pt>
                <c:pt idx="53">
                  <c:v>34.487451926915398</c:v>
                </c:pt>
                <c:pt idx="54">
                  <c:v>34.6386609270645</c:v>
                </c:pt>
                <c:pt idx="55">
                  <c:v>34.788815185041038</c:v>
                </c:pt>
                <c:pt idx="56">
                  <c:v>34.937927843556373</c:v>
                </c:pt>
                <c:pt idx="57">
                  <c:v>35.086011811053211</c:v>
                </c:pt>
                <c:pt idx="58">
                  <c:v>35.233079767126561</c:v>
                </c:pt>
                <c:pt idx="59">
                  <c:v>35.379144167791189</c:v>
                </c:pt>
                <c:pt idx="60">
                  <c:v>35.524217250600572</c:v>
                </c:pt>
                <c:pt idx="61">
                  <c:v>35.596385813536827</c:v>
                </c:pt>
                <c:pt idx="62">
                  <c:v>35.73999439930234</c:v>
                </c:pt>
                <c:pt idx="63">
                  <c:v>35.882641337639598</c:v>
                </c:pt>
                <c:pt idx="64">
                  <c:v>35.953607794031853</c:v>
                </c:pt>
                <c:pt idx="65">
                  <c:v>36.094833782989255</c:v>
                </c:pt>
                <c:pt idx="66">
                  <c:v>36.165096119779456</c:v>
                </c:pt>
                <c:pt idx="67">
                  <c:v>36.235126534318425</c:v>
                </c:pt>
                <c:pt idx="68">
                  <c:v>36.374497074588177</c:v>
                </c:pt>
                <c:pt idx="69">
                  <c:v>36.443839910298657</c:v>
                </c:pt>
                <c:pt idx="70">
                  <c:v>37.567479082366667</c:v>
                </c:pt>
                <c:pt idx="71">
                  <c:v>37.640270384310618</c:v>
                </c:pt>
                <c:pt idx="72">
                  <c:v>37.785164606625322</c:v>
                </c:pt>
                <c:pt idx="73">
                  <c:v>37.857270132064684</c:v>
                </c:pt>
                <c:pt idx="74">
                  <c:v>37.929149652641534</c:v>
                </c:pt>
                <c:pt idx="75">
                  <c:v>38.000804444416907</c:v>
                </c:pt>
                <c:pt idx="76">
                  <c:v>38.072235773065785</c:v>
                </c:pt>
                <c:pt idx="77">
                  <c:v>38.143444893987663</c:v>
                </c:pt>
                <c:pt idx="78">
                  <c:v>38.214433052415814</c:v>
                </c:pt>
                <c:pt idx="79">
                  <c:v>38.285201483524851</c:v>
                </c:pt>
                <c:pt idx="80">
                  <c:v>39.349300596676336</c:v>
                </c:pt>
                <c:pt idx="81">
                  <c:v>39.423718966654732</c:v>
                </c:pt>
                <c:pt idx="82">
                  <c:v>39.49791472450314</c:v>
                </c:pt>
                <c:pt idx="83">
                  <c:v>39.571889076347965</c:v>
                </c:pt>
                <c:pt idx="84">
                  <c:v>39.645643218842075</c:v>
                </c:pt>
                <c:pt idx="85">
                  <c:v>39.645643218842075</c:v>
                </c:pt>
                <c:pt idx="86">
                  <c:v>39.719178339262655</c:v>
                </c:pt>
                <c:pt idx="87">
                  <c:v>39.792495615607777</c:v>
                </c:pt>
                <c:pt idx="88">
                  <c:v>39.792495615607777</c:v>
                </c:pt>
                <c:pt idx="89">
                  <c:v>39.865596216691777</c:v>
                </c:pt>
                <c:pt idx="90">
                  <c:v>39.865596216691777</c:v>
                </c:pt>
              </c:numCache>
            </c:numRef>
          </c:yVal>
        </c:ser>
        <c:ser>
          <c:idx val="3"/>
          <c:order val="3"/>
          <c:tx>
            <c:v>無間伐の胸高直径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#,##0.00;[Red]\-#,##0.00</c:formatCode>
                <c:ptCount val="9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17.250451617148073</c:v>
                </c:pt>
                <c:pt idx="13">
                  <c:v>17.469055911867468</c:v>
                </c:pt>
                <c:pt idx="14">
                  <c:v>17.682915864933115</c:v>
                </c:pt>
                <c:pt idx="15">
                  <c:v>17.892205961637551</c:v>
                </c:pt>
                <c:pt idx="16">
                  <c:v>18.097091907207215</c:v>
                </c:pt>
                <c:pt idx="17">
                  <c:v>18.363693322520366</c:v>
                </c:pt>
                <c:pt idx="18">
                  <c:v>18.558902037430215</c:v>
                </c:pt>
                <c:pt idx="19">
                  <c:v>18.750202296282964</c:v>
                </c:pt>
                <c:pt idx="20">
                  <c:v>18.99941933694549</c:v>
                </c:pt>
                <c:pt idx="21">
                  <c:v>19.182108282567377</c:v>
                </c:pt>
                <c:pt idx="22">
                  <c:v>19.361310038032986</c:v>
                </c:pt>
                <c:pt idx="23">
                  <c:v>19.537138586311801</c:v>
                </c:pt>
                <c:pt idx="24">
                  <c:v>19.766516855886636</c:v>
                </c:pt>
                <c:pt idx="25">
                  <c:v>19.9348895136457</c:v>
                </c:pt>
                <c:pt idx="26">
                  <c:v>20.100233370409672</c:v>
                </c:pt>
                <c:pt idx="27">
                  <c:v>20.262642123036986</c:v>
                </c:pt>
                <c:pt idx="28">
                  <c:v>20.474775866410265</c:v>
                </c:pt>
                <c:pt idx="29">
                  <c:v>20.630678277989471</c:v>
                </c:pt>
                <c:pt idx="30">
                  <c:v>20.783930111927603</c:v>
                </c:pt>
                <c:pt idx="31">
                  <c:v>20.934609160343474</c:v>
                </c:pt>
                <c:pt idx="32">
                  <c:v>21.082790044961786</c:v>
                </c:pt>
                <c:pt idx="33">
                  <c:v>21.228544380222509</c:v>
                </c:pt>
                <c:pt idx="34">
                  <c:v>21.371940926354558</c:v>
                </c:pt>
                <c:pt idx="35">
                  <c:v>21.513045733126024</c:v>
                </c:pt>
                <c:pt idx="36">
                  <c:v>21.65192227492598</c:v>
                </c:pt>
                <c:pt idx="37">
                  <c:v>21.788631577781683</c:v>
                </c:pt>
                <c:pt idx="38">
                  <c:v>21.923232338867606</c:v>
                </c:pt>
                <c:pt idx="39">
                  <c:v>22.055781039019237</c:v>
                </c:pt>
                <c:pt idx="40">
                  <c:v>22.186332048725635</c:v>
                </c:pt>
                <c:pt idx="41">
                  <c:v>22.314937728038164</c:v>
                </c:pt>
                <c:pt idx="42">
                  <c:v>22.399619095150676</c:v>
                </c:pt>
                <c:pt idx="43">
                  <c:v>22.525093748699128</c:v>
                </c:pt>
                <c:pt idx="44">
                  <c:v>22.648753569796011</c:v>
                </c:pt>
                <c:pt idx="45">
                  <c:v>22.730207872732635</c:v>
                </c:pt>
                <c:pt idx="46">
                  <c:v>22.850943851857533</c:v>
                </c:pt>
                <c:pt idx="47">
                  <c:v>22.930489479362155</c:v>
                </c:pt>
                <c:pt idx="48">
                  <c:v>23.009293596669512</c:v>
                </c:pt>
                <c:pt idx="49">
                  <c:v>23.126135863669262</c:v>
                </c:pt>
                <c:pt idx="50">
                  <c:v>23.203138597215869</c:v>
                </c:pt>
                <c:pt idx="51">
                  <c:v>23.27944101986342</c:v>
                </c:pt>
                <c:pt idx="52">
                  <c:v>23.355054307023213</c:v>
                </c:pt>
                <c:pt idx="53">
                  <c:v>23.429989383257727</c:v>
                </c:pt>
                <c:pt idx="54">
                  <c:v>23.50425692946407</c:v>
                </c:pt>
                <c:pt idx="55">
                  <c:v>23.577867389808848</c:v>
                </c:pt>
                <c:pt idx="56">
                  <c:v>23.650830978424434</c:v>
                </c:pt>
                <c:pt idx="57">
                  <c:v>23.723157685876199</c:v>
                </c:pt>
                <c:pt idx="58">
                  <c:v>23.794857285409897</c:v>
                </c:pt>
                <c:pt idx="59">
                  <c:v>23.86593933898784</c:v>
                </c:pt>
                <c:pt idx="60">
                  <c:v>23.93641320312231</c:v>
                </c:pt>
                <c:pt idx="61">
                  <c:v>23.971424933272083</c:v>
                </c:pt>
                <c:pt idx="62">
                  <c:v>24.041003621109837</c:v>
                </c:pt>
                <c:pt idx="63">
                  <c:v>24.109996648484874</c:v>
                </c:pt>
                <c:pt idx="64">
                  <c:v>24.144276259343272</c:v>
                </c:pt>
                <c:pt idx="65">
                  <c:v>24.212407015293344</c:v>
                </c:pt>
                <c:pt idx="66">
                  <c:v>24.246260262861025</c:v>
                </c:pt>
                <c:pt idx="67">
                  <c:v>24.279973473556353</c:v>
                </c:pt>
                <c:pt idx="68">
                  <c:v>24.346983870047534</c:v>
                </c:pt>
                <c:pt idx="69">
                  <c:v>24.380283072335086</c:v>
                </c:pt>
                <c:pt idx="70">
                  <c:v>24.413446271012951</c:v>
                </c:pt>
                <c:pt idx="71">
                  <c:v>24.446474448584365</c:v>
                </c:pt>
                <c:pt idx="72">
                  <c:v>24.512129620285432</c:v>
                </c:pt>
                <c:pt idx="73">
                  <c:v>24.544758529679985</c:v>
                </c:pt>
                <c:pt idx="74">
                  <c:v>24.577256248755528</c:v>
                </c:pt>
                <c:pt idx="75">
                  <c:v>24.609623711046769</c:v>
                </c:pt>
                <c:pt idx="76">
                  <c:v>24.641861840674085</c:v>
                </c:pt>
                <c:pt idx="77">
                  <c:v>24.673971552465375</c:v>
                </c:pt>
                <c:pt idx="78">
                  <c:v>24.705953752075981</c:v>
                </c:pt>
                <c:pt idx="79">
                  <c:v>24.737809336106682</c:v>
                </c:pt>
                <c:pt idx="80">
                  <c:v>24.737809336106682</c:v>
                </c:pt>
                <c:pt idx="81">
                  <c:v>24.769539192219931</c:v>
                </c:pt>
                <c:pt idx="82">
                  <c:v>24.801144199254132</c:v>
                </c:pt>
                <c:pt idx="83">
                  <c:v>24.832625227336347</c:v>
                </c:pt>
                <c:pt idx="84">
                  <c:v>24.86398313799307</c:v>
                </c:pt>
                <c:pt idx="85">
                  <c:v>24.86398313799307</c:v>
                </c:pt>
                <c:pt idx="86">
                  <c:v>24.895218784259374</c:v>
                </c:pt>
                <c:pt idx="87">
                  <c:v>24.926333010786344</c:v>
                </c:pt>
                <c:pt idx="88">
                  <c:v>24.926333010786344</c:v>
                </c:pt>
                <c:pt idx="89">
                  <c:v>24.95732665394695</c:v>
                </c:pt>
                <c:pt idx="90">
                  <c:v>24.95732665394695</c:v>
                </c:pt>
              </c:numCache>
            </c:numRef>
          </c:yVal>
        </c:ser>
        <c:axId val="83287424"/>
        <c:axId val="83305600"/>
      </c:scatterChart>
      <c:valAx>
        <c:axId val="83279232"/>
        <c:scaling>
          <c:orientation val="minMax"/>
          <c:max val="100"/>
          <c:min val="10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958333333333331"/>
              <c:y val="0.936026936026935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85504"/>
        <c:crosses val="autoZero"/>
        <c:crossBetween val="midCat"/>
        <c:majorUnit val="10"/>
      </c:valAx>
      <c:valAx>
        <c:axId val="83285504"/>
        <c:scaling>
          <c:orientation val="minMax"/>
          <c:max val="4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自然枯死線（本）</a:t>
                </a:r>
              </a:p>
            </c:rich>
          </c:tx>
          <c:layout>
            <c:manualLayout>
              <c:xMode val="edge"/>
              <c:yMode val="edge"/>
              <c:x val="3.1250000000000049E-3"/>
              <c:y val="0.3771043771043782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79232"/>
        <c:crosses val="autoZero"/>
        <c:crossBetween val="midCat"/>
        <c:minorUnit val="250"/>
      </c:valAx>
      <c:valAx>
        <c:axId val="83287424"/>
        <c:scaling>
          <c:orientation val="minMax"/>
        </c:scaling>
        <c:delete val="1"/>
        <c:axPos val="b"/>
        <c:numFmt formatCode="General" sourceLinked="1"/>
        <c:tickLblPos val="none"/>
        <c:crossAx val="83305600"/>
        <c:crosses val="autoZero"/>
        <c:crossBetween val="midCat"/>
      </c:valAx>
      <c:valAx>
        <c:axId val="8330560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937499999999998"/>
              <c:y val="0.27777777777777846"/>
            </c:manualLayout>
          </c:layout>
          <c:spPr>
            <a:noFill/>
            <a:ln w="25400">
              <a:noFill/>
            </a:ln>
          </c:spPr>
        </c:title>
        <c:numFmt formatCode="#,##0_ ;[Red]\-#,##0\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8742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33333333333341"/>
          <c:y val="8.0808080808080843E-2"/>
          <c:w val="0.19270833333333368"/>
          <c:h val="0.143097643097643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57"/>
  </sheetPr>
  <sheetViews>
    <sheetView zoomScale="110" workbookViewId="0"/>
  </sheetViews>
  <sheetProtection content="1" objects="1"/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51"/>
  </sheetPr>
  <sheetViews>
    <sheetView zoomScale="120" workbookViewId="0"/>
  </sheetViews>
  <sheetProtection content="1" objects="1"/>
  <pageMargins left="0.78700000000000003" right="0.78700000000000003" top="0.98399999999999999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/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/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219075</xdr:rowOff>
    </xdr:from>
    <xdr:to>
      <xdr:col>11</xdr:col>
      <xdr:colOff>85725</xdr:colOff>
      <xdr:row>42</xdr:row>
      <xdr:rowOff>66675</xdr:rowOff>
    </xdr:to>
    <xdr:sp macro="" textlink="">
      <xdr:nvSpPr>
        <xdr:cNvPr id="35845" name="AutoShape 5"/>
        <xdr:cNvSpPr>
          <a:spLocks noChangeArrowheads="1"/>
        </xdr:cNvSpPr>
      </xdr:nvSpPr>
      <xdr:spPr bwMode="auto">
        <a:xfrm>
          <a:off x="2628900" y="6515100"/>
          <a:ext cx="2533650" cy="15240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/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23</xdr:row>
      <xdr:rowOff>219075</xdr:rowOff>
    </xdr:from>
    <xdr:to>
      <xdr:col>17</xdr:col>
      <xdr:colOff>85725</xdr:colOff>
      <xdr:row>32</xdr:row>
      <xdr:rowOff>57151</xdr:rowOff>
    </xdr:to>
    <xdr:sp macro="" textlink="">
      <xdr:nvSpPr>
        <xdr:cNvPr id="35847" name="AutoShape 7"/>
        <xdr:cNvSpPr>
          <a:spLocks noChangeArrowheads="1"/>
        </xdr:cNvSpPr>
      </xdr:nvSpPr>
      <xdr:spPr bwMode="auto">
        <a:xfrm>
          <a:off x="5457825" y="4324350"/>
          <a:ext cx="2505075" cy="151447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371476</xdr:colOff>
      <xdr:row>23</xdr:row>
      <xdr:rowOff>209550</xdr:rowOff>
    </xdr:from>
    <xdr:to>
      <xdr:col>23</xdr:col>
      <xdr:colOff>85726</xdr:colOff>
      <xdr:row>32</xdr:row>
      <xdr:rowOff>85725</xdr:rowOff>
    </xdr:to>
    <xdr:sp macro="" textlink="">
      <xdr:nvSpPr>
        <xdr:cNvPr id="35848" name="AutoShape 8"/>
        <xdr:cNvSpPr>
          <a:spLocks noChangeArrowheads="1"/>
        </xdr:cNvSpPr>
      </xdr:nvSpPr>
      <xdr:spPr bwMode="auto">
        <a:xfrm>
          <a:off x="9182101" y="4467225"/>
          <a:ext cx="2514600" cy="15716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/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419100</xdr:colOff>
      <xdr:row>25</xdr:row>
      <xdr:rowOff>47626</xdr:rowOff>
    </xdr:from>
    <xdr:to>
      <xdr:col>4</xdr:col>
      <xdr:colOff>47625</xdr:colOff>
      <xdr:row>44</xdr:row>
      <xdr:rowOff>133351</xdr:rowOff>
    </xdr:to>
    <xdr:sp macro="" textlink="">
      <xdr:nvSpPr>
        <xdr:cNvPr id="35866" name="Line 26"/>
        <xdr:cNvSpPr>
          <a:spLocks noChangeShapeType="1"/>
        </xdr:cNvSpPr>
      </xdr:nvSpPr>
      <xdr:spPr bwMode="auto">
        <a:xfrm>
          <a:off x="1209675" y="4781551"/>
          <a:ext cx="1162050" cy="36576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/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85725</xdr:colOff>
      <xdr:row>72</xdr:row>
      <xdr:rowOff>171450</xdr:rowOff>
    </xdr:from>
    <xdr:to>
      <xdr:col>11</xdr:col>
      <xdr:colOff>381000</xdr:colOff>
      <xdr:row>72</xdr:row>
      <xdr:rowOff>171450</xdr:rowOff>
    </xdr:to>
    <xdr:cxnSp macro="">
      <xdr:nvCxnSpPr>
        <xdr:cNvPr id="24" name="直線矢印コネクタ 23"/>
        <xdr:cNvCxnSpPr/>
      </xdr:nvCxnSpPr>
      <xdr:spPr>
        <a:xfrm>
          <a:off x="5162550" y="14011275"/>
          <a:ext cx="2952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/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/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/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/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/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/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6682" cy="5689023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5943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22</xdr:col>
      <xdr:colOff>0</xdr:colOff>
      <xdr:row>1</xdr:row>
      <xdr:rowOff>409575</xdr:rowOff>
    </xdr:to>
    <xdr:sp macro="" textlink="">
      <xdr:nvSpPr>
        <xdr:cNvPr id="36865" name="AutoShape 1"/>
        <xdr:cNvSpPr>
          <a:spLocks noChangeAspect="1" noChangeArrowheads="1"/>
        </xdr:cNvSpPr>
      </xdr:nvSpPr>
      <xdr:spPr bwMode="auto">
        <a:xfrm>
          <a:off x="190500" y="142875"/>
          <a:ext cx="1272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114300</xdr:rowOff>
    </xdr:from>
    <xdr:to>
      <xdr:col>10</xdr:col>
      <xdr:colOff>127000</xdr:colOff>
      <xdr:row>1</xdr:row>
      <xdr:rowOff>371475</xdr:rowOff>
    </xdr:to>
    <xdr:grpSp>
      <xdr:nvGrpSpPr>
        <xdr:cNvPr id="36866" name="Group 2"/>
        <xdr:cNvGrpSpPr>
          <a:grpSpLocks/>
        </xdr:cNvGrpSpPr>
      </xdr:nvGrpSpPr>
      <xdr:grpSpPr bwMode="auto">
        <a:xfrm>
          <a:off x="190500" y="114300"/>
          <a:ext cx="6400800" cy="714375"/>
          <a:chOff x="20" y="15"/>
          <a:chExt cx="664" cy="75"/>
        </a:xfrm>
      </xdr:grpSpPr>
      <xdr:grpSp>
        <xdr:nvGrpSpPr>
          <xdr:cNvPr id="36867" name="Group 3"/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36868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6869" name="Freeform 5"/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0" name="Freeform 6"/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1" name="Freeform 7"/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2" name="Freeform 8"/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3" name="Line 9"/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4" name="Freeform 10"/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875" name="Freeform 11"/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/>
          <xdr:cNvSpPr>
            <a:spLocks noChangeArrowheads="1"/>
          </xdr:cNvSpPr>
        </xdr:nvSpPr>
        <xdr:spPr bwMode="auto">
          <a:xfrm>
            <a:off x="73" y="32"/>
            <a:ext cx="264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福岡県スギ人工林間伐シミュレーション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22</xdr:col>
      <xdr:colOff>0</xdr:colOff>
      <xdr:row>1</xdr:row>
      <xdr:rowOff>409575</xdr:rowOff>
    </xdr:to>
    <xdr:sp macro="" textlink="">
      <xdr:nvSpPr>
        <xdr:cNvPr id="14615" name="AutoShape 1"/>
        <xdr:cNvSpPr>
          <a:spLocks noChangeAspect="1" noChangeArrowheads="1"/>
        </xdr:cNvSpPr>
      </xdr:nvSpPr>
      <xdr:spPr bwMode="auto">
        <a:xfrm>
          <a:off x="190500" y="142875"/>
          <a:ext cx="12725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14616" name="Group 2"/>
        <xdr:cNvGrpSpPr>
          <a:grpSpLocks/>
        </xdr:cNvGrpSpPr>
      </xdr:nvGrpSpPr>
      <xdr:grpSpPr bwMode="auto">
        <a:xfrm>
          <a:off x="190500" y="114300"/>
          <a:ext cx="6565900" cy="714375"/>
          <a:chOff x="20" y="15"/>
          <a:chExt cx="664" cy="75"/>
        </a:xfrm>
      </xdr:grpSpPr>
      <xdr:grpSp>
        <xdr:nvGrpSpPr>
          <xdr:cNvPr id="14617" name="Group 3"/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14619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4620" name="Freeform 5"/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1" name="Freeform 6"/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2" name="Freeform 7"/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3" name="Freeform 8"/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4" name="Line 9"/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5" name="Freeform 10"/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6" name="Freeform 11"/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/>
          <xdr:cNvSpPr>
            <a:spLocks noChangeArrowheads="1"/>
          </xdr:cNvSpPr>
        </xdr:nvSpPr>
        <xdr:spPr bwMode="auto">
          <a:xfrm>
            <a:off x="73" y="32"/>
            <a:ext cx="264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福岡県スギ人工林間伐シミュレーション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groupware-1396-7-1177555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ware/temp/&#25285;&#24403;&#26989;&#21209;/&#30476;&#21942;&#26519;/&#32076;&#21942;&#35336;&#30011;&#32232;&#25104;/&#30476;&#32076;&#21942;&#32232;&#25104;&#35336;&#3001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プロットデータ"/>
      <sheetName val="Graph"/>
      <sheetName val="ﾋﾉｷ因子"/>
      <sheetName val="GRAPH-DATA"/>
    </sheetNames>
    <sheetDataSet>
      <sheetData sheetId="0">
        <row r="61">
          <cell r="N61">
            <v>12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看守人用"/>
      <sheetName val="看守人"/>
      <sheetName val="調査概要"/>
      <sheetName val="調査内訳"/>
      <sheetName val="野帳"/>
      <sheetName val="4１以上"/>
      <sheetName val="施行履歴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73"/>
  <sheetViews>
    <sheetView showGridLines="0" showZeros="0" tabSelected="1" zoomScaleNormal="100" workbookViewId="0">
      <selection activeCell="L6" sqref="L6"/>
    </sheetView>
  </sheetViews>
  <sheetFormatPr defaultRowHeight="13.5"/>
  <cols>
    <col min="1" max="1" width="1.375" style="135" customWidth="1"/>
    <col min="2" max="3" width="9" style="135"/>
    <col min="4" max="4" width="11.125" style="135" customWidth="1"/>
    <col min="5" max="5" width="1.625" style="135" customWidth="1"/>
    <col min="6" max="6" width="3.875" style="135" customWidth="1"/>
    <col min="7" max="26" width="6.125" style="135" customWidth="1"/>
    <col min="27" max="16384" width="9" style="135"/>
  </cols>
  <sheetData>
    <row r="1" spans="2:28" ht="6.75" customHeight="1" thickBot="1"/>
    <row r="2" spans="2:28" ht="18.75" thickTop="1" thickBot="1">
      <c r="E2" s="185"/>
      <c r="G2" s="284" t="s">
        <v>82</v>
      </c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6"/>
    </row>
    <row r="3" spans="2:28" ht="13.5" customHeight="1" thickTop="1">
      <c r="E3" s="185"/>
      <c r="S3" s="241" t="s">
        <v>128</v>
      </c>
    </row>
    <row r="4" spans="2:28" ht="13.5" customHeight="1" thickBot="1">
      <c r="B4" s="172" t="s">
        <v>92</v>
      </c>
      <c r="C4" s="172"/>
      <c r="D4" s="172"/>
      <c r="E4" s="185"/>
      <c r="F4" s="154" t="s">
        <v>91</v>
      </c>
    </row>
    <row r="5" spans="2:28" ht="13.5" customHeight="1" thickBot="1">
      <c r="B5" s="204"/>
      <c r="C5" s="172" t="s">
        <v>111</v>
      </c>
      <c r="D5" s="172"/>
      <c r="E5" s="185"/>
      <c r="G5" s="278" t="s">
        <v>94</v>
      </c>
      <c r="H5" s="278"/>
      <c r="I5" s="278"/>
      <c r="J5" s="278"/>
      <c r="K5" s="278"/>
      <c r="L5" s="137" t="s">
        <v>95</v>
      </c>
      <c r="M5" s="137" t="s">
        <v>96</v>
      </c>
      <c r="N5" s="137" t="s">
        <v>97</v>
      </c>
      <c r="O5" s="175" t="s">
        <v>98</v>
      </c>
    </row>
    <row r="6" spans="2:28" ht="13.5" customHeight="1">
      <c r="B6" s="172"/>
      <c r="C6" s="172"/>
      <c r="D6" s="172"/>
      <c r="E6" s="185"/>
      <c r="G6" s="279" t="s">
        <v>100</v>
      </c>
      <c r="H6" s="280"/>
      <c r="I6" s="280"/>
      <c r="J6" s="280"/>
      <c r="K6" s="281"/>
      <c r="L6" s="228">
        <v>102</v>
      </c>
      <c r="M6" s="228">
        <v>33</v>
      </c>
      <c r="N6" s="228">
        <v>2</v>
      </c>
      <c r="O6" s="228">
        <v>0.85</v>
      </c>
    </row>
    <row r="7" spans="2:28" ht="13.5" customHeight="1">
      <c r="B7" s="172"/>
      <c r="C7" s="172"/>
      <c r="D7" s="172"/>
      <c r="E7" s="185"/>
    </row>
    <row r="8" spans="2:28" ht="14.25" thickBot="1">
      <c r="B8" s="172" t="s">
        <v>112</v>
      </c>
      <c r="C8" s="172"/>
      <c r="D8" s="205"/>
      <c r="E8" s="161"/>
      <c r="F8" s="154" t="s">
        <v>89</v>
      </c>
    </row>
    <row r="9" spans="2:28" ht="14.25" thickBot="1">
      <c r="B9" s="206" t="s">
        <v>136</v>
      </c>
      <c r="C9" s="207"/>
      <c r="D9" s="172" t="s">
        <v>111</v>
      </c>
      <c r="E9" s="161"/>
      <c r="G9" s="170" t="s">
        <v>40</v>
      </c>
      <c r="H9" s="272" t="s">
        <v>138</v>
      </c>
      <c r="I9" s="171" t="s">
        <v>4</v>
      </c>
      <c r="J9" s="168" t="s">
        <v>9</v>
      </c>
      <c r="K9" s="137" t="s">
        <v>43</v>
      </c>
      <c r="L9" s="137" t="s">
        <v>30</v>
      </c>
      <c r="M9" s="159" t="s">
        <v>1</v>
      </c>
      <c r="N9" s="240" t="s">
        <v>83</v>
      </c>
    </row>
    <row r="10" spans="2:28" ht="14.25" thickBot="1">
      <c r="B10" s="172" t="s">
        <v>67</v>
      </c>
      <c r="C10" s="172" t="s">
        <v>68</v>
      </c>
      <c r="D10" s="208"/>
      <c r="E10" s="161"/>
      <c r="G10" s="225">
        <v>22</v>
      </c>
      <c r="H10" s="226">
        <v>1950</v>
      </c>
      <c r="I10" s="227">
        <v>12</v>
      </c>
      <c r="J10" s="169">
        <f>IF(G10="","",'（計算用）'!F7)</f>
        <v>308.88630606900523</v>
      </c>
      <c r="K10" s="139">
        <f>IF(G10="","",'（計算用）'!J7)</f>
        <v>17.250451617148073</v>
      </c>
      <c r="L10" s="140">
        <f>IF(G10="",0,'（計算用）'!E7)</f>
        <v>0.8</v>
      </c>
      <c r="M10" s="160">
        <f>'（計算用）'!E6</f>
        <v>17.8</v>
      </c>
      <c r="N10" s="240" t="s">
        <v>85</v>
      </c>
    </row>
    <row r="11" spans="2:28">
      <c r="B11" s="172" t="s">
        <v>137</v>
      </c>
      <c r="C11" s="293" t="s">
        <v>114</v>
      </c>
      <c r="D11" s="294"/>
      <c r="E11" s="161"/>
      <c r="G11" s="156"/>
      <c r="H11" s="157" t="s">
        <v>63</v>
      </c>
      <c r="I11" s="157" t="s">
        <v>64</v>
      </c>
      <c r="J11" s="157" t="s">
        <v>65</v>
      </c>
      <c r="K11" s="157" t="s">
        <v>66</v>
      </c>
      <c r="L11" s="158" t="s">
        <v>70</v>
      </c>
      <c r="M11" s="157" t="s">
        <v>64</v>
      </c>
      <c r="N11" s="240" t="s">
        <v>84</v>
      </c>
    </row>
    <row r="12" spans="2:28">
      <c r="B12" s="172"/>
      <c r="C12" s="293"/>
      <c r="D12" s="294"/>
      <c r="E12" s="167"/>
      <c r="N12" s="240" t="s">
        <v>78</v>
      </c>
      <c r="Q12" s="178"/>
    </row>
    <row r="13" spans="2:28">
      <c r="B13" s="172" t="s">
        <v>69</v>
      </c>
      <c r="C13" s="295" t="s">
        <v>121</v>
      </c>
      <c r="D13" s="295"/>
      <c r="E13" s="167"/>
      <c r="F13" s="154" t="s">
        <v>90</v>
      </c>
    </row>
    <row r="14" spans="2:28" ht="23.25" customHeight="1" thickBot="1">
      <c r="B14" s="172"/>
      <c r="C14" s="295"/>
      <c r="D14" s="295"/>
      <c r="E14" s="166"/>
      <c r="G14" s="155" t="s">
        <v>46</v>
      </c>
      <c r="M14" s="155" t="s">
        <v>125</v>
      </c>
      <c r="S14" s="155" t="s">
        <v>47</v>
      </c>
    </row>
    <row r="15" spans="2:28" ht="14.25" thickBot="1">
      <c r="B15" s="172" t="s">
        <v>113</v>
      </c>
      <c r="C15" s="172"/>
      <c r="D15" s="205"/>
      <c r="E15" s="166"/>
      <c r="G15" s="170" t="s">
        <v>40</v>
      </c>
      <c r="H15" s="224" t="s">
        <v>42</v>
      </c>
      <c r="I15" s="212" t="s">
        <v>79</v>
      </c>
      <c r="M15" s="170" t="s">
        <v>40</v>
      </c>
      <c r="N15" s="224" t="s">
        <v>42</v>
      </c>
      <c r="O15" s="212" t="s">
        <v>79</v>
      </c>
      <c r="S15" s="170" t="s">
        <v>40</v>
      </c>
      <c r="T15" s="224" t="s">
        <v>42</v>
      </c>
      <c r="U15" s="212" t="s">
        <v>79</v>
      </c>
    </row>
    <row r="16" spans="2:28" ht="14.25" thickBot="1">
      <c r="B16" s="209" t="s">
        <v>40</v>
      </c>
      <c r="C16" s="210" t="s">
        <v>42</v>
      </c>
      <c r="D16" s="205" t="s">
        <v>111</v>
      </c>
      <c r="E16" s="161"/>
      <c r="G16" s="225">
        <v>25</v>
      </c>
      <c r="H16" s="227">
        <v>25</v>
      </c>
      <c r="I16" s="213">
        <f>IF(H16="","",(I19-I22)/I19)</f>
        <v>0.12107217923445629</v>
      </c>
      <c r="M16" s="225">
        <v>35</v>
      </c>
      <c r="N16" s="227">
        <v>25</v>
      </c>
      <c r="O16" s="213">
        <f>IF(N16="","",(O19-O22)/O19)</f>
        <v>0.12554741086747304</v>
      </c>
      <c r="S16" s="225">
        <v>45</v>
      </c>
      <c r="T16" s="227">
        <v>20</v>
      </c>
      <c r="U16" s="213">
        <f>IF(T16="","",(U19-U22)/U19)</f>
        <v>0.103289920226959</v>
      </c>
      <c r="AB16" s="135">
        <f>MAX(AB18:AB25)</f>
        <v>100</v>
      </c>
    </row>
    <row r="17" spans="2:28">
      <c r="B17" s="232" t="s">
        <v>80</v>
      </c>
      <c r="C17" s="233"/>
      <c r="D17" s="233"/>
      <c r="E17" s="161"/>
      <c r="G17" s="135" t="s">
        <v>44</v>
      </c>
      <c r="M17" s="135" t="s">
        <v>44</v>
      </c>
      <c r="S17" s="135" t="s">
        <v>44</v>
      </c>
      <c r="AB17" s="176" t="s">
        <v>40</v>
      </c>
    </row>
    <row r="18" spans="2:28">
      <c r="B18" s="232" t="s">
        <v>126</v>
      </c>
      <c r="C18" s="233"/>
      <c r="D18" s="233"/>
      <c r="E18" s="161"/>
      <c r="G18" s="137" t="s">
        <v>41</v>
      </c>
      <c r="H18" s="137" t="s">
        <v>4</v>
      </c>
      <c r="I18" s="137" t="s">
        <v>9</v>
      </c>
      <c r="J18" s="137" t="s">
        <v>43</v>
      </c>
      <c r="K18" s="137" t="s">
        <v>30</v>
      </c>
      <c r="M18" s="137" t="s">
        <v>41</v>
      </c>
      <c r="N18" s="137" t="s">
        <v>4</v>
      </c>
      <c r="O18" s="137" t="s">
        <v>9</v>
      </c>
      <c r="P18" s="137" t="s">
        <v>43</v>
      </c>
      <c r="Q18" s="137" t="s">
        <v>30</v>
      </c>
      <c r="S18" s="137" t="s">
        <v>41</v>
      </c>
      <c r="T18" s="137" t="s">
        <v>4</v>
      </c>
      <c r="U18" s="137" t="s">
        <v>9</v>
      </c>
      <c r="V18" s="137" t="s">
        <v>43</v>
      </c>
      <c r="W18" s="137" t="s">
        <v>30</v>
      </c>
      <c r="AB18" s="135">
        <f>IF(G16="","",G16)</f>
        <v>25</v>
      </c>
    </row>
    <row r="19" spans="2:28">
      <c r="B19" s="232" t="s">
        <v>74</v>
      </c>
      <c r="C19" s="232"/>
      <c r="D19" s="234"/>
      <c r="E19" s="161"/>
      <c r="G19" s="141">
        <f>IF(G16="","",VLOOKUP(G16,'（計算用）'!A9:B99,2))</f>
        <v>1950</v>
      </c>
      <c r="H19" s="137">
        <f>IF(G16="","",VLOOKUP(G16,'（計算用）'!A9:C99,3))</f>
        <v>12.9</v>
      </c>
      <c r="I19" s="148">
        <f>IF(G16="","",VLOOKUP(G16,'（計算用）'!A9:F99,6))</f>
        <v>349.95355657181051</v>
      </c>
      <c r="J19" s="139">
        <f>IF(G16="","",VLOOKUP(G16,'（計算用）'!A9:J99,10))</f>
        <v>17.892205961637551</v>
      </c>
      <c r="K19" s="137">
        <f>IF(G16="",0,VLOOKUP(G16,'（計算用）'!A9:E99,5))</f>
        <v>0.83</v>
      </c>
      <c r="M19" s="141">
        <f>IF(M16="","",VLOOKUP(M16,'（計算用）'!K9:L99,2))</f>
        <v>1462.5</v>
      </c>
      <c r="N19" s="137">
        <f>IF(M16="","",VLOOKUP(M16,'（計算用）'!A9:C99,3))</f>
        <v>16.2</v>
      </c>
      <c r="O19" s="148">
        <f>IF(M16="","",VLOOKUP(M16,'（計算用）'!K9:O99,5))</f>
        <v>459.27463744067586</v>
      </c>
      <c r="P19" s="139">
        <f>IF(M16="","",VLOOKUP(M16,'（計算用）'!K9:S99,9))</f>
        <v>22.051773693800197</v>
      </c>
      <c r="Q19" s="137">
        <f>IF(M16="",0,VLOOKUP(M16,'（計算用）'!K9:N99,4))</f>
        <v>0.8</v>
      </c>
      <c r="S19" s="141">
        <f>IF(S16="","",VLOOKUP(S16,'（計算用）'!T9:U99,2))</f>
        <v>1096.875</v>
      </c>
      <c r="T19" s="139">
        <f>IF(S16="","",VLOOKUP(S16,'（計算用）'!A9:C99,3))</f>
        <v>19.3</v>
      </c>
      <c r="U19" s="148">
        <f>IF(S16="","",VLOOKUP(S16,'（計算用）'!T9:X99,5))</f>
        <v>548.75244170921621</v>
      </c>
      <c r="V19" s="139">
        <f>IF(S16="","",VLOOKUP(S16,'（計算用）'!T9:AB99,9))</f>
        <v>26.371862559551804</v>
      </c>
      <c r="W19" s="137">
        <f>IF(S16="",0,VLOOKUP(S16,'（計算用）'!T9:W99,4))</f>
        <v>0.76</v>
      </c>
      <c r="AB19" s="135">
        <f>IF(M16="","",M16)</f>
        <v>35</v>
      </c>
    </row>
    <row r="20" spans="2:28">
      <c r="B20" s="235" t="s">
        <v>71</v>
      </c>
      <c r="C20" s="236"/>
      <c r="D20" s="192"/>
      <c r="E20" s="161"/>
      <c r="G20" s="147" t="s">
        <v>45</v>
      </c>
      <c r="H20" s="142"/>
      <c r="I20" s="142"/>
      <c r="J20" s="142"/>
      <c r="K20" s="142"/>
      <c r="M20" s="147" t="s">
        <v>45</v>
      </c>
      <c r="N20" s="142"/>
      <c r="O20" s="142"/>
      <c r="P20" s="142"/>
      <c r="Q20" s="142"/>
      <c r="S20" s="147" t="s">
        <v>45</v>
      </c>
      <c r="T20" s="142"/>
      <c r="U20" s="142"/>
      <c r="V20" s="142"/>
      <c r="W20" s="142"/>
      <c r="AB20" s="135">
        <f>IF(S16="","",S16)</f>
        <v>45</v>
      </c>
    </row>
    <row r="21" spans="2:28">
      <c r="B21" s="237" t="s">
        <v>72</v>
      </c>
      <c r="C21" s="238"/>
      <c r="D21" s="239"/>
      <c r="E21" s="161"/>
      <c r="G21" s="137" t="s">
        <v>41</v>
      </c>
      <c r="H21" s="137" t="s">
        <v>4</v>
      </c>
      <c r="I21" s="137" t="s">
        <v>9</v>
      </c>
      <c r="J21" s="137" t="s">
        <v>43</v>
      </c>
      <c r="K21" s="137" t="s">
        <v>30</v>
      </c>
      <c r="M21" s="137" t="s">
        <v>41</v>
      </c>
      <c r="N21" s="137" t="s">
        <v>4</v>
      </c>
      <c r="O21" s="137" t="s">
        <v>9</v>
      </c>
      <c r="P21" s="137" t="s">
        <v>43</v>
      </c>
      <c r="Q21" s="137" t="s">
        <v>30</v>
      </c>
      <c r="S21" s="137" t="s">
        <v>41</v>
      </c>
      <c r="T21" s="137" t="s">
        <v>4</v>
      </c>
      <c r="U21" s="137" t="s">
        <v>9</v>
      </c>
      <c r="V21" s="137" t="s">
        <v>43</v>
      </c>
      <c r="W21" s="137" t="s">
        <v>30</v>
      </c>
      <c r="AB21" s="135">
        <f>IF(G26="","",G26)</f>
        <v>55</v>
      </c>
    </row>
    <row r="22" spans="2:28">
      <c r="B22" s="172" t="s">
        <v>73</v>
      </c>
      <c r="C22" s="173"/>
      <c r="D22" s="151"/>
      <c r="E22" s="161"/>
      <c r="G22" s="138">
        <f>IF(H16="","",'（計算用）'!L7)</f>
        <v>1462.5</v>
      </c>
      <c r="H22" s="137">
        <f>IF(H16="","",'（計算用）'!M7)</f>
        <v>12.9</v>
      </c>
      <c r="I22" s="174">
        <f>IF(H16="","",'（計算用）'!O7)</f>
        <v>307.58391684681283</v>
      </c>
      <c r="J22" s="139">
        <f>IF(H16="","",'（計算用）'!S7)</f>
        <v>19.615060205514105</v>
      </c>
      <c r="K22" s="137">
        <f>IF(H16="",0,'（計算用）'!N7)</f>
        <v>0.73</v>
      </c>
      <c r="M22" s="138">
        <f>IF(N16="","",'（計算用）'!U7)</f>
        <v>1096.875</v>
      </c>
      <c r="N22" s="137">
        <f>IF(N16="","",'（計算用）'!V7)</f>
        <v>16.2</v>
      </c>
      <c r="O22" s="149">
        <f>IF(N16="","",'（計算用）'!X7)</f>
        <v>401.61389583290162</v>
      </c>
      <c r="P22" s="139">
        <f>IF(N16="","",'（計算用）'!AB7)</f>
        <v>24.109928286451257</v>
      </c>
      <c r="Q22" s="137">
        <f>IF(N16="",0,'（計算用）'!W7)</f>
        <v>0.7</v>
      </c>
      <c r="S22" s="138">
        <f>IF(T16="","",'（計算用）'!AD7)</f>
        <v>877.5</v>
      </c>
      <c r="T22" s="139">
        <f>IF(T16="","",'（計算用）'!AE7)</f>
        <v>19.3</v>
      </c>
      <c r="U22" s="150">
        <f>IF(T16="","",'（計算用）'!AG7)</f>
        <v>492.0718457807223</v>
      </c>
      <c r="V22" s="139">
        <f>IF(T16="","",'（計算用）'!AK7)</f>
        <v>28.181939374176181</v>
      </c>
      <c r="W22" s="137">
        <f>IF(T16="",0,'（計算用）'!AF7)</f>
        <v>0.68</v>
      </c>
      <c r="AB22" s="135">
        <f>IF(M26="","",M26)</f>
        <v>60</v>
      </c>
    </row>
    <row r="23" spans="2:28" ht="14.25" thickBot="1">
      <c r="B23" s="211" t="s">
        <v>93</v>
      </c>
      <c r="C23" s="172"/>
      <c r="D23" s="172"/>
      <c r="E23" s="161"/>
      <c r="AB23" s="135">
        <f>IF(S26="","",S26)</f>
        <v>80</v>
      </c>
    </row>
    <row r="24" spans="2:28" ht="23.25" customHeight="1" thickBot="1">
      <c r="B24" s="290" t="s">
        <v>110</v>
      </c>
      <c r="C24" s="291"/>
      <c r="D24" s="292"/>
      <c r="E24" s="161"/>
      <c r="G24" s="155" t="s">
        <v>48</v>
      </c>
      <c r="M24" s="155" t="s">
        <v>49</v>
      </c>
      <c r="S24" s="155" t="s">
        <v>50</v>
      </c>
      <c r="AB24" s="135">
        <f>IF(G36="","",G36)</f>
        <v>90</v>
      </c>
    </row>
    <row r="25" spans="2:28">
      <c r="B25" s="135" t="s">
        <v>122</v>
      </c>
      <c r="E25" s="161"/>
      <c r="G25" s="170" t="s">
        <v>40</v>
      </c>
      <c r="H25" s="224" t="s">
        <v>42</v>
      </c>
      <c r="I25" s="212" t="s">
        <v>79</v>
      </c>
      <c r="M25" s="170" t="s">
        <v>40</v>
      </c>
      <c r="N25" s="224" t="s">
        <v>42</v>
      </c>
      <c r="O25" s="212" t="s">
        <v>79</v>
      </c>
      <c r="S25" s="170" t="s">
        <v>40</v>
      </c>
      <c r="T25" s="224" t="s">
        <v>42</v>
      </c>
      <c r="U25" s="212" t="s">
        <v>79</v>
      </c>
      <c r="AB25" s="135">
        <f>IF(M37="","",M37)</f>
        <v>100</v>
      </c>
    </row>
    <row r="26" spans="2:28" ht="14.25" thickBot="1">
      <c r="E26" s="161"/>
      <c r="G26" s="225">
        <v>55</v>
      </c>
      <c r="H26" s="227">
        <v>20</v>
      </c>
      <c r="I26" s="213">
        <f>IF(H26="","",(I29-I32)/I29)</f>
        <v>0.10800619370762579</v>
      </c>
      <c r="M26" s="225">
        <v>60</v>
      </c>
      <c r="N26" s="227">
        <v>10</v>
      </c>
      <c r="O26" s="213">
        <f>IF(N26="","",(O29-O32)/O29)</f>
        <v>5.5371049695359567E-2</v>
      </c>
      <c r="S26" s="225">
        <v>80</v>
      </c>
      <c r="T26" s="227">
        <v>10</v>
      </c>
      <c r="U26" s="213">
        <f>IF(T26="","",(U29-U32)/U29)</f>
        <v>5.4781259511087588E-2</v>
      </c>
    </row>
    <row r="27" spans="2:28">
      <c r="E27" s="161"/>
      <c r="G27" s="135" t="s">
        <v>44</v>
      </c>
      <c r="M27" s="135" t="s">
        <v>44</v>
      </c>
      <c r="S27" s="135" t="s">
        <v>44</v>
      </c>
    </row>
    <row r="28" spans="2:28">
      <c r="E28" s="161"/>
      <c r="G28" s="137" t="s">
        <v>41</v>
      </c>
      <c r="H28" s="137" t="s">
        <v>4</v>
      </c>
      <c r="I28" s="137" t="s">
        <v>9</v>
      </c>
      <c r="J28" s="137" t="s">
        <v>43</v>
      </c>
      <c r="K28" s="137" t="s">
        <v>30</v>
      </c>
      <c r="M28" s="137" t="s">
        <v>41</v>
      </c>
      <c r="N28" s="137" t="s">
        <v>4</v>
      </c>
      <c r="O28" s="137" t="s">
        <v>9</v>
      </c>
      <c r="P28" s="137" t="s">
        <v>43</v>
      </c>
      <c r="Q28" s="137" t="s">
        <v>30</v>
      </c>
      <c r="S28" s="137" t="s">
        <v>41</v>
      </c>
      <c r="T28" s="137" t="s">
        <v>4</v>
      </c>
      <c r="U28" s="137" t="s">
        <v>9</v>
      </c>
      <c r="V28" s="137" t="s">
        <v>43</v>
      </c>
      <c r="W28" s="137" t="s">
        <v>30</v>
      </c>
    </row>
    <row r="29" spans="2:28">
      <c r="D29" s="153"/>
      <c r="E29" s="161"/>
      <c r="G29" s="141">
        <f>IF(G26="","",VLOOKUP(G26,'（計算用）'!AC9:AD99,2))</f>
        <v>877.5</v>
      </c>
      <c r="H29" s="139">
        <f>IF(G26="","",VLOOKUP(G26,'（計算用）'!A9:C99,3))</f>
        <v>22.1</v>
      </c>
      <c r="I29" s="148">
        <f>IF(G26="","",VLOOKUP(G26,'（計算用）'!AC9:AG99,5))</f>
        <v>628.02413943075601</v>
      </c>
      <c r="J29" s="139">
        <f>IF(G26="","",VLOOKUP(G26,'（計算用）'!AC9:AK99,9))</f>
        <v>30.201772778522233</v>
      </c>
      <c r="K29" s="137">
        <f>IF(G26="",0,VLOOKUP(G26,'（計算用）'!AC9:AF99,4))</f>
        <v>0.73</v>
      </c>
      <c r="M29" s="141">
        <f>IF(M26="","",VLOOKUP(M26,'（計算用）'!AL9:AM99,2))</f>
        <v>702</v>
      </c>
      <c r="N29" s="139">
        <f>IF(M26="","",VLOOKUP(M26,'（計算用）'!A9:C99,3))</f>
        <v>23.3</v>
      </c>
      <c r="O29" s="148">
        <f>IF(M26="","",VLOOKUP(M26,'（計算用）'!AL9:AP99,5))</f>
        <v>617.18844348139089</v>
      </c>
      <c r="P29" s="139">
        <f>IF(M26="","",VLOOKUP(M26,'（計算用）'!AL9:AT99,9))</f>
        <v>33.076426945418746</v>
      </c>
      <c r="Q29" s="137">
        <f>IF(M26="",0,VLOOKUP(M26,'（計算用）'!AL9:AO99,4))</f>
        <v>0.67</v>
      </c>
      <c r="S29" s="141">
        <f>IF(S26="","",VLOOKUP(S26,'（計算用）'!AU9:AV99,2))</f>
        <v>631.80000000000007</v>
      </c>
      <c r="T29" s="139">
        <f>IF(S26="","",VLOOKUP(S26,'（計算用）'!A9:C99,3))</f>
        <v>26.7</v>
      </c>
      <c r="U29" s="148">
        <f>IF(S26="","",VLOOKUP(S26,'（計算用）'!AU9:AY99,5))</f>
        <v>748.67990072391399</v>
      </c>
      <c r="V29" s="139">
        <f>IF(S26="","",VLOOKUP(S26,'（計算用）'!AU9:BC99,9))</f>
        <v>36.505556353234709</v>
      </c>
      <c r="W29" s="137">
        <f>IF(S26="",0,VLOOKUP(S26,'（計算用）'!AU9:AX99,4))</f>
        <v>0.67</v>
      </c>
    </row>
    <row r="30" spans="2:28">
      <c r="D30" s="153"/>
      <c r="E30" s="161"/>
      <c r="G30" s="147" t="s">
        <v>45</v>
      </c>
      <c r="H30" s="142"/>
      <c r="I30" s="142"/>
      <c r="J30" s="142"/>
      <c r="K30" s="142"/>
      <c r="M30" s="147" t="s">
        <v>45</v>
      </c>
      <c r="N30" s="142"/>
      <c r="O30" s="142"/>
      <c r="P30" s="142"/>
      <c r="Q30" s="142"/>
      <c r="S30" s="147" t="s">
        <v>45</v>
      </c>
      <c r="T30" s="142"/>
      <c r="U30" s="142"/>
      <c r="V30" s="142"/>
      <c r="W30" s="142"/>
    </row>
    <row r="31" spans="2:28">
      <c r="E31" s="161"/>
      <c r="G31" s="137" t="s">
        <v>41</v>
      </c>
      <c r="H31" s="137" t="s">
        <v>4</v>
      </c>
      <c r="I31" s="137" t="s">
        <v>9</v>
      </c>
      <c r="J31" s="137" t="s">
        <v>43</v>
      </c>
      <c r="K31" s="137" t="s">
        <v>30</v>
      </c>
      <c r="M31" s="137" t="s">
        <v>41</v>
      </c>
      <c r="N31" s="137" t="s">
        <v>4</v>
      </c>
      <c r="O31" s="137" t="s">
        <v>9</v>
      </c>
      <c r="P31" s="137" t="s">
        <v>43</v>
      </c>
      <c r="Q31" s="137" t="s">
        <v>30</v>
      </c>
      <c r="S31" s="137" t="s">
        <v>41</v>
      </c>
      <c r="T31" s="137" t="s">
        <v>4</v>
      </c>
      <c r="U31" s="137" t="s">
        <v>9</v>
      </c>
      <c r="V31" s="137" t="s">
        <v>43</v>
      </c>
      <c r="W31" s="137" t="s">
        <v>30</v>
      </c>
    </row>
    <row r="32" spans="2:28">
      <c r="E32" s="161"/>
      <c r="G32" s="138">
        <f>IF(H26="","",'（計算用）'!AM7)</f>
        <v>702</v>
      </c>
      <c r="H32" s="139">
        <f>IF(H26="","",'（計算用）'!AN7)</f>
        <v>22.1</v>
      </c>
      <c r="I32" s="150">
        <f>IF(H26="","",'（計算用）'!AP7)</f>
        <v>560.19364257433278</v>
      </c>
      <c r="J32" s="139">
        <f>IF(H26="","",'（計算用）'!AT7)</f>
        <v>32.176251974763424</v>
      </c>
      <c r="K32" s="137">
        <f>IF(H26="",0,'（計算用）'!AO7)</f>
        <v>0.65</v>
      </c>
      <c r="M32" s="138">
        <f>IF(N26="","",'（計算用）'!AV7)</f>
        <v>631.80000000000007</v>
      </c>
      <c r="N32" s="137">
        <f>IF(N26="","",'（計算用）'!AW7)</f>
        <v>23.3</v>
      </c>
      <c r="O32" s="150">
        <f>IF(N26="","",'（計算用）'!AY7)</f>
        <v>583.01407150598118</v>
      </c>
      <c r="P32" s="139">
        <f>IF(N26="","",'（計算用）'!BC7)</f>
        <v>34.02201787592999</v>
      </c>
      <c r="Q32" s="137">
        <f>IF(N26="",0,'（計算用）'!AX7)</f>
        <v>0.63</v>
      </c>
      <c r="S32" s="138">
        <f>IF(T26="","",'（計算用）'!BE7)</f>
        <v>568.62000000000012</v>
      </c>
      <c r="T32" s="137">
        <f>IF(T26="","",'（計算用）'!BF7)</f>
        <v>26.7</v>
      </c>
      <c r="U32" s="150">
        <f>IF(T26="","",'（計算用）'!BH7)</f>
        <v>707.66627279162196</v>
      </c>
      <c r="V32" s="139">
        <f>IF(T26="","",'（計算用）'!BL7)</f>
        <v>37.560423732569454</v>
      </c>
      <c r="W32" s="137">
        <f>IF(T26="",0,'（計算用）'!BG7)</f>
        <v>0.64</v>
      </c>
    </row>
    <row r="33" spans="2:25">
      <c r="D33" s="153"/>
      <c r="E33" s="161"/>
    </row>
    <row r="34" spans="2:25" ht="23.25" customHeight="1" thickBot="1">
      <c r="D34" s="153"/>
      <c r="E34" s="161"/>
      <c r="G34" s="155" t="s">
        <v>51</v>
      </c>
    </row>
    <row r="35" spans="2:25" ht="14.25" thickBot="1">
      <c r="D35" s="153"/>
      <c r="E35" s="161"/>
      <c r="G35" s="170" t="s">
        <v>40</v>
      </c>
      <c r="H35" s="224" t="s">
        <v>42</v>
      </c>
      <c r="I35" s="212" t="s">
        <v>79</v>
      </c>
      <c r="M35" s="231" t="s">
        <v>124</v>
      </c>
      <c r="S35" s="151" t="s">
        <v>76</v>
      </c>
      <c r="T35" s="152"/>
    </row>
    <row r="36" spans="2:25" ht="14.25" thickBot="1">
      <c r="D36" s="153"/>
      <c r="E36" s="161"/>
      <c r="G36" s="225">
        <v>90</v>
      </c>
      <c r="H36" s="227">
        <v>10</v>
      </c>
      <c r="I36" s="180">
        <f>IF(H36="","",(I39-I42)/I39)</f>
        <v>5.6520677647501259E-2</v>
      </c>
      <c r="M36" s="222" t="s">
        <v>40</v>
      </c>
      <c r="S36" s="142" t="s">
        <v>40</v>
      </c>
      <c r="T36" s="142">
        <f>AB16</f>
        <v>100</v>
      </c>
      <c r="U36" s="135" t="s">
        <v>81</v>
      </c>
    </row>
    <row r="37" spans="2:25" ht="14.25" thickBot="1">
      <c r="D37" s="153"/>
      <c r="E37" s="161"/>
      <c r="G37" s="135" t="s">
        <v>44</v>
      </c>
      <c r="M37" s="229">
        <v>100</v>
      </c>
      <c r="S37" s="175" t="s">
        <v>41</v>
      </c>
      <c r="T37" s="177" t="s">
        <v>77</v>
      </c>
      <c r="U37" s="175" t="s">
        <v>28</v>
      </c>
      <c r="V37" s="183" t="s">
        <v>9</v>
      </c>
      <c r="W37" s="175" t="s">
        <v>75</v>
      </c>
      <c r="X37" s="175" t="s">
        <v>30</v>
      </c>
    </row>
    <row r="38" spans="2:25">
      <c r="D38" s="153"/>
      <c r="E38" s="161"/>
      <c r="G38" s="137" t="s">
        <v>41</v>
      </c>
      <c r="H38" s="137" t="s">
        <v>4</v>
      </c>
      <c r="I38" s="137" t="s">
        <v>9</v>
      </c>
      <c r="J38" s="137" t="s">
        <v>43</v>
      </c>
      <c r="K38" s="137" t="s">
        <v>30</v>
      </c>
      <c r="S38" s="138">
        <f>VLOOKUP(AB16,'（計算用）'!BX9:BY99,2)</f>
        <v>511.7580000000001</v>
      </c>
      <c r="T38" s="139">
        <f>VLOOKUP(AB16,'（計算用）'!A9:C99,3)</f>
        <v>28.4</v>
      </c>
      <c r="U38" s="139">
        <f>VLOOKUP(AB16,'（計算用）'!BX9:BZ99,3)</f>
        <v>27.283658799289025</v>
      </c>
      <c r="V38" s="184">
        <f>VLOOKUP(AB16,'（計算用）'!BX9:CB99,5)</f>
        <v>748.38178203553468</v>
      </c>
      <c r="W38" s="139">
        <f>VLOOKUP(AB16,'（計算用）'!BX8:CA99,4)</f>
        <v>39.865596216691777</v>
      </c>
      <c r="X38" s="137">
        <f>VLOOKUP(AB16,'（計算用）'!BX9:CC99,6)</f>
        <v>0.62</v>
      </c>
    </row>
    <row r="39" spans="2:25">
      <c r="D39" s="153"/>
      <c r="E39" s="161"/>
      <c r="G39" s="141">
        <f>IF(G36="","",VLOOKUP(G36,'（計算用）'!BD9:BE99,2))</f>
        <v>568.62000000000012</v>
      </c>
      <c r="H39" s="139">
        <f>IF(G36="","",VLOOKUP(G36,'（計算用）'!A9:C99,3))</f>
        <v>27.7</v>
      </c>
      <c r="I39" s="148">
        <f>IF(G36="","",VLOOKUP(G36,'（計算用）'!BD9:BH99,5))</f>
        <v>757.24555672435736</v>
      </c>
      <c r="J39" s="139">
        <f>IF(G36="","",VLOOKUP(G36,'（計算用）'!BD9:BL99,9))</f>
        <v>38.277571042700181</v>
      </c>
      <c r="K39" s="137">
        <f>IF(G36="",0,VLOOKUP(G36,'（計算用）'!BD9:BG99,4))</f>
        <v>0.65</v>
      </c>
      <c r="M39" s="137" t="s">
        <v>41</v>
      </c>
      <c r="N39" s="137" t="s">
        <v>4</v>
      </c>
      <c r="O39" s="137" t="s">
        <v>9</v>
      </c>
      <c r="P39" s="137" t="s">
        <v>43</v>
      </c>
      <c r="Q39" s="137" t="s">
        <v>30</v>
      </c>
      <c r="S39" s="157" t="s">
        <v>63</v>
      </c>
      <c r="T39" s="157" t="s">
        <v>64</v>
      </c>
      <c r="U39" s="157" t="s">
        <v>64</v>
      </c>
      <c r="V39" s="157" t="s">
        <v>65</v>
      </c>
      <c r="W39" s="157" t="s">
        <v>66</v>
      </c>
      <c r="X39" s="158" t="s">
        <v>70</v>
      </c>
    </row>
    <row r="40" spans="2:25">
      <c r="D40" s="153"/>
      <c r="E40" s="161"/>
      <c r="G40" s="147" t="s">
        <v>45</v>
      </c>
      <c r="H40" s="142"/>
      <c r="I40" s="142"/>
      <c r="J40" s="142"/>
      <c r="K40" s="142"/>
      <c r="M40" s="141">
        <f>IF(M37="","",VLOOKUP(M37,'（計算用）'!BM9:BN99,2))</f>
        <v>511.7580000000001</v>
      </c>
      <c r="N40" s="139">
        <f>IF(M37="","",VLOOKUP(M37,'（計算用）'!A9:C99,3))</f>
        <v>28.4</v>
      </c>
      <c r="O40" s="148">
        <f>IF(M37="","",VLOOKUP(M37,'（計算用）'!BM9:BQ99,5))</f>
        <v>748.38178203553468</v>
      </c>
      <c r="P40" s="139">
        <f>IF(M37="","",VLOOKUP(M37,'（計算用）'!BM9:BU99,9))</f>
        <v>39.857941745196676</v>
      </c>
      <c r="Q40" s="137">
        <f>IF(M37="",0,VLOOKUP(M37,'（計算用）'!BD20:BG110,4))</f>
        <v>0.66</v>
      </c>
    </row>
    <row r="41" spans="2:25">
      <c r="D41" s="153"/>
      <c r="E41" s="161"/>
      <c r="G41" s="137" t="s">
        <v>41</v>
      </c>
      <c r="H41" s="137" t="s">
        <v>4</v>
      </c>
      <c r="I41" s="137" t="s">
        <v>9</v>
      </c>
      <c r="J41" s="137" t="s">
        <v>43</v>
      </c>
      <c r="K41" s="137" t="s">
        <v>30</v>
      </c>
    </row>
    <row r="42" spans="2:25">
      <c r="D42" s="153"/>
      <c r="E42" s="161"/>
      <c r="G42" s="138">
        <f>IF(H36="","",'（計算用）'!BN7)</f>
        <v>511.7580000000001</v>
      </c>
      <c r="H42" s="137">
        <f>IF(H36="","",'（計算用）'!BO7)</f>
        <v>27.7</v>
      </c>
      <c r="I42" s="150">
        <f>IF(H36="","",'（計算用）'!BQ7)</f>
        <v>714.44552471273732</v>
      </c>
      <c r="J42" s="139">
        <f>IF(H36="","",'（計算用）'!BU7)</f>
        <v>39.342028861150162</v>
      </c>
      <c r="K42" s="137">
        <f>IF(H36="",0,'（計算用）'!BP7)</f>
        <v>0.61</v>
      </c>
    </row>
    <row r="43" spans="2:25">
      <c r="B43" s="135" t="s">
        <v>120</v>
      </c>
      <c r="D43" s="153"/>
      <c r="E43" s="161"/>
      <c r="F43" s="242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4"/>
      <c r="T43" s="243"/>
      <c r="U43" s="243"/>
      <c r="V43" s="243"/>
      <c r="W43" s="243"/>
      <c r="X43" s="243"/>
      <c r="Y43" s="245" t="s">
        <v>127</v>
      </c>
    </row>
    <row r="46" spans="2:25" ht="19.5" customHeight="1">
      <c r="F46" s="230" t="s">
        <v>123</v>
      </c>
    </row>
    <row r="48" spans="2:25">
      <c r="F48" s="154" t="s">
        <v>91</v>
      </c>
    </row>
    <row r="49" spans="6:23">
      <c r="G49" s="181" t="s">
        <v>101</v>
      </c>
      <c r="H49" s="135" t="str">
        <f>G6</f>
        <v>久留米市山本町豊田</v>
      </c>
    </row>
    <row r="50" spans="6:23">
      <c r="G50" s="182" t="s">
        <v>102</v>
      </c>
      <c r="H50" s="179" t="str">
        <f>CONCATENATE(L6,"-",M6)</f>
        <v>102-33</v>
      </c>
      <c r="I50" s="172" t="str">
        <f>IF(N6="","",CONCATENATE("-",N6))</f>
        <v>-2</v>
      </c>
    </row>
    <row r="51" spans="6:23">
      <c r="G51" s="182" t="s">
        <v>103</v>
      </c>
      <c r="H51" s="179">
        <f>O6</f>
        <v>0.85</v>
      </c>
      <c r="I51" s="172" t="s">
        <v>104</v>
      </c>
    </row>
    <row r="52" spans="6:23">
      <c r="N52" s="142"/>
    </row>
    <row r="53" spans="6:23">
      <c r="F53" s="154" t="s">
        <v>89</v>
      </c>
      <c r="N53" s="142"/>
    </row>
    <row r="54" spans="6:23" ht="4.5" customHeight="1">
      <c r="F54" s="154"/>
      <c r="N54" s="142"/>
    </row>
    <row r="55" spans="6:23">
      <c r="G55" s="270" t="str">
        <f t="shared" ref="G55:H56" si="0">G9</f>
        <v>林齢</v>
      </c>
      <c r="H55" s="271" t="s">
        <v>132</v>
      </c>
      <c r="I55" s="271" t="s">
        <v>133</v>
      </c>
      <c r="J55" s="270" t="str">
        <f t="shared" ref="J55:K57" si="1">I9</f>
        <v>樹高</v>
      </c>
      <c r="K55" s="331" t="s">
        <v>139</v>
      </c>
      <c r="L55" s="287"/>
      <c r="M55" s="270" t="s">
        <v>116</v>
      </c>
      <c r="N55" s="270" t="s">
        <v>118</v>
      </c>
      <c r="O55" s="270" t="str">
        <f>M9</f>
        <v>地位指数</v>
      </c>
    </row>
    <row r="56" spans="6:23">
      <c r="G56" s="199">
        <f t="shared" si="0"/>
        <v>22</v>
      </c>
      <c r="H56" s="199">
        <f t="shared" si="0"/>
        <v>1950</v>
      </c>
      <c r="I56" s="199">
        <f>H56*H51</f>
        <v>1657.5</v>
      </c>
      <c r="J56" s="329">
        <f t="shared" si="1"/>
        <v>12</v>
      </c>
      <c r="K56" s="330">
        <f t="shared" si="1"/>
        <v>308.88630606900523</v>
      </c>
      <c r="L56" s="330">
        <f>K56*H51</f>
        <v>262.55336015865441</v>
      </c>
      <c r="M56" s="329">
        <f>K10</f>
        <v>17.250451617148073</v>
      </c>
      <c r="N56" s="199">
        <f>L10</f>
        <v>0.8</v>
      </c>
      <c r="O56" s="199">
        <f>M10</f>
        <v>17.8</v>
      </c>
    </row>
    <row r="57" spans="6:23">
      <c r="G57" s="135">
        <f>G11</f>
        <v>0</v>
      </c>
      <c r="H57" s="186" t="str">
        <f>H11</f>
        <v>(本/ha)</v>
      </c>
      <c r="I57" s="186" t="s">
        <v>134</v>
      </c>
      <c r="J57" s="186" t="str">
        <f t="shared" si="1"/>
        <v>(m)</v>
      </c>
      <c r="K57" s="186" t="str">
        <f t="shared" si="1"/>
        <v>(㎥/ha)</v>
      </c>
      <c r="L57" s="186" t="s">
        <v>135</v>
      </c>
      <c r="M57" s="186" t="str">
        <f>K11</f>
        <v>(cm)</v>
      </c>
      <c r="N57" s="186"/>
      <c r="O57" s="186" t="str">
        <f>M11</f>
        <v>(m)</v>
      </c>
    </row>
    <row r="59" spans="6:23">
      <c r="F59" s="154" t="s">
        <v>99</v>
      </c>
    </row>
    <row r="60" spans="6:23" ht="9.75" customHeight="1">
      <c r="F60" s="154"/>
    </row>
    <row r="61" spans="6:23">
      <c r="F61" s="154"/>
      <c r="G61" s="191"/>
      <c r="H61" s="188"/>
      <c r="I61" s="195"/>
      <c r="J61" s="282" t="s">
        <v>44</v>
      </c>
      <c r="K61" s="282"/>
      <c r="L61" s="282"/>
      <c r="M61" s="282"/>
      <c r="N61" s="283"/>
      <c r="O61" s="296" t="s">
        <v>45</v>
      </c>
      <c r="P61" s="282"/>
      <c r="Q61" s="282"/>
      <c r="R61" s="282"/>
      <c r="S61" s="283"/>
      <c r="T61" s="191"/>
      <c r="U61" s="191"/>
      <c r="V61" s="191"/>
      <c r="W61" s="191"/>
    </row>
    <row r="62" spans="6:23" ht="20.25" customHeight="1">
      <c r="G62" s="223" t="s">
        <v>119</v>
      </c>
      <c r="H62" s="187" t="s">
        <v>40</v>
      </c>
      <c r="I62" s="196" t="s">
        <v>42</v>
      </c>
      <c r="J62" s="273" t="s">
        <v>138</v>
      </c>
      <c r="K62" s="187" t="s">
        <v>4</v>
      </c>
      <c r="L62" s="187" t="s">
        <v>9</v>
      </c>
      <c r="M62" s="187" t="s">
        <v>117</v>
      </c>
      <c r="N62" s="196" t="s">
        <v>70</v>
      </c>
      <c r="O62" s="274" t="s">
        <v>138</v>
      </c>
      <c r="P62" s="187" t="s">
        <v>4</v>
      </c>
      <c r="Q62" s="187" t="s">
        <v>9</v>
      </c>
      <c r="R62" s="187" t="s">
        <v>117</v>
      </c>
      <c r="S62" s="196" t="s">
        <v>70</v>
      </c>
      <c r="T62" s="288" t="s">
        <v>105</v>
      </c>
      <c r="U62" s="289"/>
      <c r="V62" s="289" t="s">
        <v>86</v>
      </c>
      <c r="W62" s="289"/>
    </row>
    <row r="63" spans="6:23" ht="11.25" customHeight="1">
      <c r="G63" s="190"/>
      <c r="H63" s="193"/>
      <c r="I63" s="194"/>
      <c r="J63" s="197" t="s">
        <v>63</v>
      </c>
      <c r="K63" s="197" t="s">
        <v>64</v>
      </c>
      <c r="L63" s="197" t="s">
        <v>65</v>
      </c>
      <c r="M63" s="197" t="s">
        <v>66</v>
      </c>
      <c r="N63" s="198"/>
      <c r="O63" s="197" t="s">
        <v>63</v>
      </c>
      <c r="P63" s="197" t="s">
        <v>64</v>
      </c>
      <c r="Q63" s="197" t="s">
        <v>65</v>
      </c>
      <c r="R63" s="197" t="s">
        <v>66</v>
      </c>
      <c r="S63" s="198"/>
      <c r="T63" s="201" t="s">
        <v>106</v>
      </c>
      <c r="U63" s="202" t="s">
        <v>108</v>
      </c>
      <c r="V63" s="197" t="s">
        <v>107</v>
      </c>
      <c r="W63" s="202" t="s">
        <v>109</v>
      </c>
    </row>
    <row r="64" spans="6:23" ht="24" customHeight="1">
      <c r="G64" s="218" t="s">
        <v>115</v>
      </c>
      <c r="H64" s="214">
        <f>G56</f>
        <v>22</v>
      </c>
      <c r="I64" s="215"/>
      <c r="J64" s="214">
        <f>H56</f>
        <v>1950</v>
      </c>
      <c r="K64" s="220">
        <f>J56</f>
        <v>12</v>
      </c>
      <c r="L64" s="221">
        <f>K56</f>
        <v>308.88630606900523</v>
      </c>
      <c r="M64" s="220">
        <f>M56</f>
        <v>17.250451617148073</v>
      </c>
      <c r="N64" s="215">
        <f>O56</f>
        <v>17.8</v>
      </c>
      <c r="O64" s="216"/>
      <c r="P64" s="216"/>
      <c r="Q64" s="216"/>
      <c r="R64" s="216"/>
      <c r="S64" s="217"/>
      <c r="T64" s="219"/>
      <c r="U64" s="219"/>
      <c r="V64" s="216"/>
      <c r="W64" s="219"/>
    </row>
    <row r="65" spans="7:23" ht="22.5" customHeight="1">
      <c r="G65" s="246" t="str">
        <f>IF(H16="","","１回目")</f>
        <v>１回目</v>
      </c>
      <c r="H65" s="246">
        <f>G16</f>
        <v>25</v>
      </c>
      <c r="I65" s="247">
        <f>H16</f>
        <v>25</v>
      </c>
      <c r="J65" s="248">
        <f>G19</f>
        <v>1950</v>
      </c>
      <c r="K65" s="249">
        <f>H19</f>
        <v>12.9</v>
      </c>
      <c r="L65" s="248">
        <f>I19</f>
        <v>349.95355657181051</v>
      </c>
      <c r="M65" s="249">
        <f>J19</f>
        <v>17.892205961637551</v>
      </c>
      <c r="N65" s="250">
        <f>K19</f>
        <v>0.83</v>
      </c>
      <c r="O65" s="251">
        <f>G22</f>
        <v>1462.5</v>
      </c>
      <c r="P65" s="249">
        <f>H22</f>
        <v>12.9</v>
      </c>
      <c r="Q65" s="248">
        <f>I22</f>
        <v>307.58391684681283</v>
      </c>
      <c r="R65" s="249">
        <f>J22</f>
        <v>19.615060205514105</v>
      </c>
      <c r="S65" s="250">
        <f>K22</f>
        <v>0.73</v>
      </c>
      <c r="T65" s="252">
        <f>IF(H16="","",J65-O65)</f>
        <v>487.5</v>
      </c>
      <c r="U65" s="253">
        <f t="shared" ref="U65:U71" si="2">IF(T65="","",T65*$H$51)</f>
        <v>414.375</v>
      </c>
      <c r="V65" s="252">
        <f>IF(H16="","",L65-Q65)</f>
        <v>42.369639724997683</v>
      </c>
      <c r="W65" s="253">
        <f t="shared" ref="W65:W71" si="3">IF(V65="","",V65*$H$51)</f>
        <v>36.014193766248027</v>
      </c>
    </row>
    <row r="66" spans="7:23" ht="22.5" customHeight="1">
      <c r="G66" s="246" t="str">
        <f>IF(N16="","","２回目")</f>
        <v>２回目</v>
      </c>
      <c r="H66" s="246">
        <f>M16</f>
        <v>35</v>
      </c>
      <c r="I66" s="247">
        <f>N16</f>
        <v>25</v>
      </c>
      <c r="J66" s="248">
        <f>M19</f>
        <v>1462.5</v>
      </c>
      <c r="K66" s="249">
        <f>N19</f>
        <v>16.2</v>
      </c>
      <c r="L66" s="248">
        <f>O19</f>
        <v>459.27463744067586</v>
      </c>
      <c r="M66" s="249">
        <f>P19</f>
        <v>22.051773693800197</v>
      </c>
      <c r="N66" s="250">
        <f>Q19</f>
        <v>0.8</v>
      </c>
      <c r="O66" s="251">
        <f>M22</f>
        <v>1096.875</v>
      </c>
      <c r="P66" s="249">
        <f>N22</f>
        <v>16.2</v>
      </c>
      <c r="Q66" s="248">
        <f>O22</f>
        <v>401.61389583290162</v>
      </c>
      <c r="R66" s="249">
        <f>P22</f>
        <v>24.109928286451257</v>
      </c>
      <c r="S66" s="250">
        <f>Q22</f>
        <v>0.7</v>
      </c>
      <c r="T66" s="252">
        <f>IF(N16="","",J66-O66)</f>
        <v>365.625</v>
      </c>
      <c r="U66" s="253">
        <f t="shared" si="2"/>
        <v>310.78125</v>
      </c>
      <c r="V66" s="252">
        <f>IF(N16="","",L66-Q66)</f>
        <v>57.660741607774241</v>
      </c>
      <c r="W66" s="253">
        <f t="shared" si="3"/>
        <v>49.011630366608102</v>
      </c>
    </row>
    <row r="67" spans="7:23" ht="22.5" customHeight="1">
      <c r="G67" s="246" t="str">
        <f>IF(T16="","","３回目")</f>
        <v>３回目</v>
      </c>
      <c r="H67" s="246">
        <f>S16</f>
        <v>45</v>
      </c>
      <c r="I67" s="247">
        <f>T16</f>
        <v>20</v>
      </c>
      <c r="J67" s="248">
        <f>S19</f>
        <v>1096.875</v>
      </c>
      <c r="K67" s="249">
        <f>T19</f>
        <v>19.3</v>
      </c>
      <c r="L67" s="248">
        <f>U19</f>
        <v>548.75244170921621</v>
      </c>
      <c r="M67" s="249">
        <f>V19</f>
        <v>26.371862559551804</v>
      </c>
      <c r="N67" s="250">
        <f>W19</f>
        <v>0.76</v>
      </c>
      <c r="O67" s="251">
        <f>S22</f>
        <v>877.5</v>
      </c>
      <c r="P67" s="249">
        <f>T22</f>
        <v>19.3</v>
      </c>
      <c r="Q67" s="248">
        <f>U22</f>
        <v>492.0718457807223</v>
      </c>
      <c r="R67" s="249">
        <f>V22</f>
        <v>28.181939374176181</v>
      </c>
      <c r="S67" s="250">
        <f>W22</f>
        <v>0.68</v>
      </c>
      <c r="T67" s="252">
        <f>IF(T16="","",J67-O67)</f>
        <v>219.375</v>
      </c>
      <c r="U67" s="253">
        <f t="shared" si="2"/>
        <v>186.46875</v>
      </c>
      <c r="V67" s="252">
        <f>IF(T16="","",L67-Q67)</f>
        <v>56.680595928493915</v>
      </c>
      <c r="W67" s="253">
        <f t="shared" si="3"/>
        <v>48.178506539219825</v>
      </c>
    </row>
    <row r="68" spans="7:23" ht="22.5" customHeight="1">
      <c r="G68" s="246" t="str">
        <f>IF(H26="","","４回目")</f>
        <v>４回目</v>
      </c>
      <c r="H68" s="246">
        <f>G26</f>
        <v>55</v>
      </c>
      <c r="I68" s="247">
        <f>H26</f>
        <v>20</v>
      </c>
      <c r="J68" s="248">
        <f>G29</f>
        <v>877.5</v>
      </c>
      <c r="K68" s="249">
        <f>H29</f>
        <v>22.1</v>
      </c>
      <c r="L68" s="248">
        <f>I29</f>
        <v>628.02413943075601</v>
      </c>
      <c r="M68" s="249">
        <f>J29</f>
        <v>30.201772778522233</v>
      </c>
      <c r="N68" s="250">
        <f>K29</f>
        <v>0.73</v>
      </c>
      <c r="O68" s="251">
        <f>G32</f>
        <v>702</v>
      </c>
      <c r="P68" s="249">
        <f>H32</f>
        <v>22.1</v>
      </c>
      <c r="Q68" s="248">
        <f>I32</f>
        <v>560.19364257433278</v>
      </c>
      <c r="R68" s="249">
        <f>J32</f>
        <v>32.176251974763424</v>
      </c>
      <c r="S68" s="250">
        <f>K32</f>
        <v>0.65</v>
      </c>
      <c r="T68" s="252">
        <f>IF(H26="","",J68-O68)</f>
        <v>175.5</v>
      </c>
      <c r="U68" s="253">
        <f t="shared" si="2"/>
        <v>149.17499999999998</v>
      </c>
      <c r="V68" s="252">
        <f>IF(H26="","",L68-Q68)</f>
        <v>67.830496856423224</v>
      </c>
      <c r="W68" s="253">
        <f t="shared" si="3"/>
        <v>57.655922327959736</v>
      </c>
    </row>
    <row r="69" spans="7:23" ht="22.5" customHeight="1">
      <c r="G69" s="246" t="str">
        <f>IF(N26="","","５回目")</f>
        <v>５回目</v>
      </c>
      <c r="H69" s="246">
        <f>M26</f>
        <v>60</v>
      </c>
      <c r="I69" s="247">
        <f>N26</f>
        <v>10</v>
      </c>
      <c r="J69" s="248">
        <f>M29</f>
        <v>702</v>
      </c>
      <c r="K69" s="249">
        <f>N29</f>
        <v>23.3</v>
      </c>
      <c r="L69" s="248">
        <f>O29</f>
        <v>617.18844348139089</v>
      </c>
      <c r="M69" s="249">
        <f>P29</f>
        <v>33.076426945418746</v>
      </c>
      <c r="N69" s="250">
        <f>Q29</f>
        <v>0.67</v>
      </c>
      <c r="O69" s="251">
        <f>M32</f>
        <v>631.80000000000007</v>
      </c>
      <c r="P69" s="249">
        <f>N32</f>
        <v>23.3</v>
      </c>
      <c r="Q69" s="248">
        <f>O32</f>
        <v>583.01407150598118</v>
      </c>
      <c r="R69" s="249">
        <f>P32</f>
        <v>34.02201787592999</v>
      </c>
      <c r="S69" s="250">
        <f>Q32</f>
        <v>0.63</v>
      </c>
      <c r="T69" s="252">
        <f>IF(N26="","",J69-O69)</f>
        <v>70.199999999999932</v>
      </c>
      <c r="U69" s="253">
        <f t="shared" si="2"/>
        <v>59.669999999999938</v>
      </c>
      <c r="V69" s="252">
        <f>IF(N26="","",L69-Q69)</f>
        <v>34.174371975409713</v>
      </c>
      <c r="W69" s="253">
        <f t="shared" si="3"/>
        <v>29.048216179098254</v>
      </c>
    </row>
    <row r="70" spans="7:23" ht="22.5" customHeight="1">
      <c r="G70" s="246" t="str">
        <f>IF(T26="","","６回目")</f>
        <v>６回目</v>
      </c>
      <c r="H70" s="246">
        <f>S26</f>
        <v>80</v>
      </c>
      <c r="I70" s="247">
        <f>T26</f>
        <v>10</v>
      </c>
      <c r="J70" s="248">
        <f>S29</f>
        <v>631.80000000000007</v>
      </c>
      <c r="K70" s="249">
        <f>T29</f>
        <v>26.7</v>
      </c>
      <c r="L70" s="248">
        <f>U29</f>
        <v>748.67990072391399</v>
      </c>
      <c r="M70" s="249">
        <f>V29</f>
        <v>36.505556353234709</v>
      </c>
      <c r="N70" s="250">
        <f>W29</f>
        <v>0.67</v>
      </c>
      <c r="O70" s="251">
        <f>S32</f>
        <v>568.62000000000012</v>
      </c>
      <c r="P70" s="249">
        <f>T32</f>
        <v>26.7</v>
      </c>
      <c r="Q70" s="248">
        <f>U32</f>
        <v>707.66627279162196</v>
      </c>
      <c r="R70" s="249">
        <f>V32</f>
        <v>37.560423732569454</v>
      </c>
      <c r="S70" s="250">
        <f>W32</f>
        <v>0.64</v>
      </c>
      <c r="T70" s="252">
        <f>IF(T26="","",J70-O70)</f>
        <v>63.17999999999995</v>
      </c>
      <c r="U70" s="253">
        <f t="shared" si="2"/>
        <v>53.702999999999953</v>
      </c>
      <c r="V70" s="252">
        <f>IF(T26="","",L70-Q70)</f>
        <v>41.013627932292025</v>
      </c>
      <c r="W70" s="253">
        <f t="shared" si="3"/>
        <v>34.861583742448218</v>
      </c>
    </row>
    <row r="71" spans="7:23" ht="22.5" customHeight="1">
      <c r="G71" s="275" t="str">
        <f>IF(H36="","","７回目")</f>
        <v>７回目</v>
      </c>
      <c r="H71" s="275">
        <f>G36</f>
        <v>90</v>
      </c>
      <c r="I71" s="276">
        <f>H36</f>
        <v>10</v>
      </c>
      <c r="J71" s="251">
        <f>G39</f>
        <v>568.62000000000012</v>
      </c>
      <c r="K71" s="249">
        <f>H39</f>
        <v>27.7</v>
      </c>
      <c r="L71" s="248">
        <f>I39</f>
        <v>757.24555672435736</v>
      </c>
      <c r="M71" s="249">
        <f>J39</f>
        <v>38.277571042700181</v>
      </c>
      <c r="N71" s="250">
        <f>K39</f>
        <v>0.65</v>
      </c>
      <c r="O71" s="248">
        <f>G42</f>
        <v>511.7580000000001</v>
      </c>
      <c r="P71" s="249">
        <f>H42</f>
        <v>27.7</v>
      </c>
      <c r="Q71" s="248">
        <f>I42</f>
        <v>714.44552471273732</v>
      </c>
      <c r="R71" s="249">
        <f>J42</f>
        <v>39.342028861150162</v>
      </c>
      <c r="S71" s="250">
        <f>K42</f>
        <v>0.61</v>
      </c>
      <c r="T71" s="254">
        <f>IF(H36="","",J71-O71)</f>
        <v>56.862000000000023</v>
      </c>
      <c r="U71" s="253">
        <f t="shared" si="2"/>
        <v>48.332700000000017</v>
      </c>
      <c r="V71" s="252">
        <f>IF(H36="","",L71-Q71)</f>
        <v>42.800032011620033</v>
      </c>
      <c r="W71" s="253">
        <f t="shared" si="3"/>
        <v>36.380027209877028</v>
      </c>
    </row>
    <row r="72" spans="7:23" ht="24.75" customHeight="1">
      <c r="G72" s="264" t="s">
        <v>130</v>
      </c>
      <c r="H72" s="189">
        <f>IF(M37="",MAX(H65:H71),M37)</f>
        <v>100</v>
      </c>
      <c r="I72" s="189"/>
      <c r="J72" s="267">
        <f>IF(M40="",MIN(J65:J71),M40)</f>
        <v>511.7580000000001</v>
      </c>
      <c r="K72" s="268">
        <f>IF(N40="",MAX(K65:K71),N40)</f>
        <v>28.4</v>
      </c>
      <c r="L72" s="267">
        <f>IF(O40="",MAX(L65:L71),O40)</f>
        <v>748.38178203553468</v>
      </c>
      <c r="M72" s="268">
        <f>IF(P40="",MAX(M65:M71),P40)</f>
        <v>39.857941745196676</v>
      </c>
      <c r="N72" s="269">
        <f>IF(M37="",VLOOKUP(H72,H64:N71,7,TRUE),Q40)</f>
        <v>0.66</v>
      </c>
      <c r="O72" s="267"/>
      <c r="P72" s="268"/>
      <c r="Q72" s="267"/>
      <c r="R72" s="268"/>
      <c r="S72" s="269"/>
      <c r="T72" s="265"/>
      <c r="U72" s="266"/>
      <c r="V72" s="265"/>
      <c r="W72" s="266"/>
    </row>
    <row r="73" spans="7:23" ht="24.75" customHeight="1">
      <c r="G73" s="277" t="s">
        <v>87</v>
      </c>
      <c r="H73" s="277"/>
      <c r="I73" s="277"/>
      <c r="J73" s="203">
        <f>V38</f>
        <v>748.38178203553468</v>
      </c>
      <c r="K73" s="199" t="s">
        <v>88</v>
      </c>
      <c r="L73" s="200"/>
      <c r="M73" s="255" t="str">
        <f>IF(O6="","",CONCATENATE("林分",O6,"haあたり"))</f>
        <v>林分0.85haあたり</v>
      </c>
      <c r="N73" s="256"/>
      <c r="O73" s="256"/>
      <c r="P73" s="257">
        <f>IF(O6="","",J73*H51)</f>
        <v>636.12451473020451</v>
      </c>
      <c r="Q73" s="258" t="str">
        <f>IF(O6="","","㎥")</f>
        <v>㎥</v>
      </c>
      <c r="R73" s="200"/>
      <c r="S73" s="263" t="s">
        <v>129</v>
      </c>
      <c r="T73" s="262">
        <f>SUM(W65:W71)</f>
        <v>291.15008013145922</v>
      </c>
      <c r="U73" s="193"/>
      <c r="V73" s="263" t="s">
        <v>131</v>
      </c>
      <c r="W73" s="262">
        <f>T73+P73</f>
        <v>927.27459486166367</v>
      </c>
    </row>
  </sheetData>
  <sheetProtection password="CC3D" sheet="1" objects="1" scenarios="1" selectLockedCells="1"/>
  <mergeCells count="12">
    <mergeCell ref="T62:U62"/>
    <mergeCell ref="V62:W62"/>
    <mergeCell ref="B24:D24"/>
    <mergeCell ref="C11:D12"/>
    <mergeCell ref="C13:D14"/>
    <mergeCell ref="O61:S61"/>
    <mergeCell ref="G73:I73"/>
    <mergeCell ref="G5:K5"/>
    <mergeCell ref="G6:K6"/>
    <mergeCell ref="J61:N61"/>
    <mergeCell ref="G2:S2"/>
    <mergeCell ref="K55:L55"/>
  </mergeCells>
  <phoneticPr fontId="5"/>
  <conditionalFormatting sqref="X38 W32 Q32 W22 Q22 K42 K32 K22 L10">
    <cfRule type="cellIs" dxfId="7" priority="1" stopIfTrue="1" operator="greaterThanOrEqual">
      <formula>0.85</formula>
    </cfRule>
    <cfRule type="cellIs" dxfId="6" priority="2" stopIfTrue="1" operator="between">
      <formula>0.8</formula>
      <formula>0.85</formula>
    </cfRule>
  </conditionalFormatting>
  <conditionalFormatting sqref="Q40 W29 Q29 W19 Q19 K39 K29 K19">
    <cfRule type="cellIs" dxfId="5" priority="3" stopIfTrue="1" operator="greaterThanOrEqual">
      <formula>0.85</formula>
    </cfRule>
    <cfRule type="cellIs" dxfId="4" priority="4" stopIfTrue="1" operator="between">
      <formula>0.8</formula>
      <formula>0.85</formula>
    </cfRule>
  </conditionalFormatting>
  <pageMargins left="1.5" right="0.78700000000000003" top="0.93" bottom="0.98399999999999999" header="0.51200000000000001" footer="0.51200000000000001"/>
  <pageSetup paperSize="9" orientation="landscape" r:id="rId1"/>
  <headerFooter alignWithMargins="0"/>
  <ignoredErrors>
    <ignoredError sqref="V65:W65 V66:W66 V67:W67 V68:W68 V69:W69 V70:W70 V71:W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CV101"/>
  <sheetViews>
    <sheetView zoomScale="75" workbookViewId="0">
      <selection activeCell="BF5" sqref="BF5"/>
    </sheetView>
  </sheetViews>
  <sheetFormatPr defaultRowHeight="13.5"/>
  <cols>
    <col min="1" max="1" width="5.625" style="12" customWidth="1"/>
    <col min="2" max="2" width="8.875" style="12" customWidth="1"/>
    <col min="3" max="3" width="9.125" style="12" customWidth="1"/>
    <col min="4" max="4" width="11.875" style="12" customWidth="1"/>
    <col min="5" max="5" width="7.125" style="12" customWidth="1"/>
    <col min="6" max="6" width="6.125" style="12" customWidth="1"/>
    <col min="7" max="10" width="9" style="12"/>
    <col min="11" max="11" width="2.5" style="12" customWidth="1"/>
    <col min="12" max="12" width="8.875" style="12" customWidth="1"/>
    <col min="13" max="14" width="6.625" style="12" customWidth="1"/>
    <col min="15" max="15" width="6.125" style="12" customWidth="1"/>
    <col min="16" max="19" width="9" style="12"/>
    <col min="20" max="20" width="2.5" style="12" customWidth="1"/>
    <col min="21" max="21" width="8.875" style="12" customWidth="1"/>
    <col min="22" max="23" width="6.625" style="12" customWidth="1"/>
    <col min="24" max="24" width="6.125" style="12" customWidth="1"/>
    <col min="25" max="28" width="9" style="12"/>
    <col min="29" max="29" width="2.5" style="12" customWidth="1"/>
    <col min="30" max="30" width="8.875" style="12" customWidth="1"/>
    <col min="31" max="31" width="6.625" style="12" customWidth="1"/>
    <col min="32" max="33" width="8.5" style="12" customWidth="1"/>
    <col min="34" max="37" width="9" style="12"/>
    <col min="38" max="38" width="2.5" style="12" customWidth="1"/>
    <col min="39" max="39" width="8.875" style="12" customWidth="1"/>
    <col min="40" max="40" width="6.625" style="12" customWidth="1"/>
    <col min="41" max="42" width="8.5" style="12" customWidth="1"/>
    <col min="43" max="46" width="9" style="12"/>
    <col min="47" max="47" width="2.5" style="12" customWidth="1"/>
    <col min="48" max="48" width="8.875" style="12" customWidth="1"/>
    <col min="49" max="49" width="6.625" style="12" customWidth="1"/>
    <col min="50" max="51" width="8.5" style="12" customWidth="1"/>
    <col min="52" max="55" width="9" style="12"/>
    <col min="56" max="56" width="2.5" style="12" customWidth="1"/>
    <col min="57" max="57" width="8.875" style="12" customWidth="1"/>
    <col min="58" max="58" width="6.625" style="12" customWidth="1"/>
    <col min="59" max="60" width="8.5" style="12" customWidth="1"/>
    <col min="61" max="64" width="9" style="12"/>
    <col min="65" max="65" width="2.5" style="12" customWidth="1"/>
    <col min="66" max="66" width="8.875" style="12" customWidth="1"/>
    <col min="67" max="67" width="6.625" style="12" customWidth="1"/>
    <col min="68" max="69" width="8.5" style="12" customWidth="1"/>
    <col min="70" max="74" width="9" style="12"/>
    <col min="75" max="75" width="8.875" style="12" customWidth="1"/>
    <col min="76" max="76" width="9" style="12"/>
    <col min="77" max="77" width="13.375" style="12" customWidth="1"/>
    <col min="78" max="78" width="14.375" style="12" customWidth="1"/>
    <col min="79" max="79" width="15.25" style="12" customWidth="1"/>
    <col min="80" max="80" width="11.125" style="12" customWidth="1"/>
    <col min="81" max="81" width="11.5" style="12" customWidth="1"/>
    <col min="82" max="87" width="9" style="12"/>
    <col min="88" max="89" width="10" style="12" bestFit="1" customWidth="1"/>
    <col min="90" max="90" width="13.25" style="12" bestFit="1" customWidth="1"/>
    <col min="91" max="92" width="9.125" style="12" customWidth="1"/>
    <col min="93" max="93" width="12.125" style="12" bestFit="1" customWidth="1"/>
    <col min="94" max="94" width="14.5" style="12" bestFit="1" customWidth="1"/>
    <col min="95" max="98" width="6.12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AO1" s="122" t="s">
        <v>52</v>
      </c>
      <c r="AP1" s="122"/>
      <c r="AQ1" s="122"/>
      <c r="AR1" s="122"/>
      <c r="AS1" s="122"/>
      <c r="AT1" s="122"/>
      <c r="AU1" s="122"/>
      <c r="BX1" s="124"/>
      <c r="CK1"/>
      <c r="CL1"/>
      <c r="CM1"/>
      <c r="CN1"/>
      <c r="CO1"/>
      <c r="CP1"/>
      <c r="CQ1"/>
    </row>
    <row r="2" spans="1:95" ht="36" customHeight="1" thickBot="1">
      <c r="M2" s="69"/>
      <c r="N2" s="68" t="s">
        <v>26</v>
      </c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19"/>
      <c r="AI2" s="19"/>
      <c r="AJ2" s="19"/>
      <c r="AK2" s="19"/>
      <c r="AL2" s="19"/>
      <c r="AM2" s="19"/>
      <c r="AN2" s="19"/>
      <c r="AO2" s="123" t="s">
        <v>53</v>
      </c>
      <c r="AP2" s="122"/>
      <c r="AQ2" s="122"/>
      <c r="AR2" s="122"/>
      <c r="AS2" s="122"/>
      <c r="AT2" s="122"/>
      <c r="AU2" s="122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X2" s="118" t="s">
        <v>35</v>
      </c>
      <c r="CK2"/>
      <c r="CL2"/>
      <c r="CM2"/>
      <c r="CN2"/>
      <c r="CO2"/>
      <c r="CP2"/>
      <c r="CQ2"/>
    </row>
    <row r="3" spans="1:95" ht="19.5" customHeight="1" thickBot="1">
      <c r="C3" s="12" t="s">
        <v>39</v>
      </c>
      <c r="CK3"/>
      <c r="CL3"/>
      <c r="CM3"/>
      <c r="CN3"/>
      <c r="CO3"/>
      <c r="CP3"/>
      <c r="CQ3"/>
    </row>
    <row r="4" spans="1:95" ht="21.75" customHeight="1" thickBot="1">
      <c r="A4" s="70" t="s">
        <v>17</v>
      </c>
      <c r="B4" s="71"/>
      <c r="C4" s="71"/>
      <c r="D4" s="71"/>
      <c r="E4" s="71"/>
      <c r="F4" s="71"/>
      <c r="G4" s="71"/>
      <c r="H4" s="71"/>
      <c r="I4" s="71"/>
      <c r="J4" s="72"/>
      <c r="K4" s="13"/>
      <c r="L4" s="298" t="s">
        <v>18</v>
      </c>
      <c r="M4" s="299"/>
      <c r="N4" s="299"/>
      <c r="O4" s="299"/>
      <c r="P4" s="299"/>
      <c r="Q4" s="299"/>
      <c r="R4" s="299"/>
      <c r="S4" s="300"/>
      <c r="T4" s="13"/>
      <c r="U4" s="298" t="s">
        <v>19</v>
      </c>
      <c r="V4" s="299"/>
      <c r="W4" s="299"/>
      <c r="X4" s="299"/>
      <c r="Y4" s="299"/>
      <c r="Z4" s="299"/>
      <c r="AA4" s="299"/>
      <c r="AB4" s="300"/>
      <c r="AC4" s="13"/>
      <c r="AD4" s="298" t="s">
        <v>20</v>
      </c>
      <c r="AE4" s="299"/>
      <c r="AF4" s="299"/>
      <c r="AG4" s="299"/>
      <c r="AH4" s="299"/>
      <c r="AI4" s="299"/>
      <c r="AJ4" s="299"/>
      <c r="AK4" s="300"/>
      <c r="AL4" s="13"/>
      <c r="AM4" s="298" t="s">
        <v>21</v>
      </c>
      <c r="AN4" s="299"/>
      <c r="AO4" s="299"/>
      <c r="AP4" s="299"/>
      <c r="AQ4" s="299"/>
      <c r="AR4" s="299"/>
      <c r="AS4" s="299"/>
      <c r="AT4" s="300"/>
      <c r="AU4" s="13"/>
      <c r="AV4" s="298" t="s">
        <v>22</v>
      </c>
      <c r="AW4" s="299"/>
      <c r="AX4" s="299"/>
      <c r="AY4" s="299"/>
      <c r="AZ4" s="299"/>
      <c r="BA4" s="299"/>
      <c r="BB4" s="299"/>
      <c r="BC4" s="300"/>
      <c r="BD4" s="13"/>
      <c r="BE4" s="298" t="s">
        <v>23</v>
      </c>
      <c r="BF4" s="299"/>
      <c r="BG4" s="299"/>
      <c r="BH4" s="299"/>
      <c r="BI4" s="299"/>
      <c r="BJ4" s="299"/>
      <c r="BK4" s="299"/>
      <c r="BL4" s="300"/>
      <c r="BM4" s="13"/>
      <c r="BN4" s="298" t="s">
        <v>24</v>
      </c>
      <c r="BO4" s="299"/>
      <c r="BP4" s="299"/>
      <c r="BQ4" s="299"/>
      <c r="BR4" s="299"/>
      <c r="BS4" s="299"/>
      <c r="BT4" s="299"/>
      <c r="BU4" s="300"/>
      <c r="BX4" s="310" t="s">
        <v>36</v>
      </c>
      <c r="BY4" s="311"/>
      <c r="BZ4" s="311"/>
      <c r="CA4" s="311"/>
      <c r="CB4" s="311"/>
      <c r="CC4" s="312"/>
      <c r="CD4" s="18"/>
      <c r="CE4" s="18"/>
      <c r="CF4" s="18"/>
      <c r="CG4" s="18"/>
      <c r="CH4" s="18"/>
      <c r="CI4" s="319" t="s">
        <v>31</v>
      </c>
      <c r="CJ4" s="320"/>
      <c r="CK4" s="320"/>
      <c r="CL4" s="320"/>
      <c r="CM4" s="320"/>
      <c r="CN4" s="320"/>
      <c r="CO4" s="320"/>
      <c r="CP4" s="321"/>
      <c r="CQ4"/>
    </row>
    <row r="5" spans="1:95" ht="29.25" customHeight="1">
      <c r="A5" s="55" t="s">
        <v>5</v>
      </c>
      <c r="B5" s="67">
        <v>17</v>
      </c>
      <c r="C5" s="55" t="s">
        <v>0</v>
      </c>
      <c r="D5" s="73"/>
      <c r="E5" s="67">
        <v>2430</v>
      </c>
      <c r="G5" s="18"/>
      <c r="H5" s="18"/>
      <c r="I5" s="18"/>
      <c r="J5" s="18"/>
      <c r="K5" s="301"/>
      <c r="L5" s="62" t="s">
        <v>8</v>
      </c>
      <c r="M5" s="56">
        <v>17</v>
      </c>
      <c r="N5" s="304"/>
      <c r="O5" s="305"/>
      <c r="P5" s="305"/>
      <c r="Q5" s="305"/>
      <c r="R5" s="305"/>
      <c r="S5" s="306"/>
      <c r="T5" s="301"/>
      <c r="U5" s="55" t="s">
        <v>6</v>
      </c>
      <c r="V5" s="56">
        <v>17</v>
      </c>
      <c r="W5" s="304"/>
      <c r="X5" s="305"/>
      <c r="Y5" s="305"/>
      <c r="Z5" s="305"/>
      <c r="AA5" s="305"/>
      <c r="AB5" s="306"/>
      <c r="AC5" s="301"/>
      <c r="AD5" s="55" t="s">
        <v>6</v>
      </c>
      <c r="AE5" s="56">
        <v>25</v>
      </c>
      <c r="AF5" s="304"/>
      <c r="AG5" s="305"/>
      <c r="AH5" s="305"/>
      <c r="AI5" s="305"/>
      <c r="AJ5" s="305"/>
      <c r="AK5" s="306"/>
      <c r="AL5" s="301"/>
      <c r="AM5" s="55" t="s">
        <v>6</v>
      </c>
      <c r="AN5" s="56">
        <v>40</v>
      </c>
      <c r="AO5" s="304"/>
      <c r="AP5" s="305"/>
      <c r="AQ5" s="305"/>
      <c r="AR5" s="305"/>
      <c r="AS5" s="305"/>
      <c r="AT5" s="306"/>
      <c r="AU5" s="301"/>
      <c r="AV5" s="55" t="s">
        <v>6</v>
      </c>
      <c r="AW5" s="56">
        <v>60</v>
      </c>
      <c r="AX5" s="304"/>
      <c r="AY5" s="305"/>
      <c r="AZ5" s="305"/>
      <c r="BA5" s="305"/>
      <c r="BB5" s="305"/>
      <c r="BC5" s="306"/>
      <c r="BD5" s="301"/>
      <c r="BE5" s="55" t="s">
        <v>6</v>
      </c>
      <c r="BF5" s="56">
        <v>80</v>
      </c>
      <c r="BG5" s="304"/>
      <c r="BH5" s="305"/>
      <c r="BI5" s="305"/>
      <c r="BJ5" s="305"/>
      <c r="BK5" s="305"/>
      <c r="BL5" s="306"/>
      <c r="BM5" s="301"/>
      <c r="BN5" s="55" t="s">
        <v>6</v>
      </c>
      <c r="BO5" s="56">
        <v>103</v>
      </c>
      <c r="BP5" s="304"/>
      <c r="BQ5" s="305"/>
      <c r="BR5" s="305"/>
      <c r="BS5" s="305"/>
      <c r="BT5" s="305"/>
      <c r="BU5" s="306"/>
      <c r="BX5" s="313"/>
      <c r="BY5" s="314"/>
      <c r="BZ5" s="314"/>
      <c r="CA5" s="314"/>
      <c r="CB5" s="314"/>
      <c r="CC5" s="315"/>
      <c r="CD5" s="18"/>
      <c r="CE5" s="18"/>
      <c r="CF5" s="18"/>
      <c r="CG5" s="18"/>
      <c r="CH5" s="18"/>
      <c r="CI5" s="322"/>
      <c r="CJ5" s="323"/>
      <c r="CK5" s="323"/>
      <c r="CL5" s="323"/>
      <c r="CM5" s="323"/>
      <c r="CN5" s="323"/>
      <c r="CO5" s="323"/>
      <c r="CP5" s="324"/>
      <c r="CQ5"/>
    </row>
    <row r="6" spans="1:95" ht="15" customHeight="1">
      <c r="A6" s="14" t="s">
        <v>4</v>
      </c>
      <c r="B6" s="9">
        <v>10</v>
      </c>
      <c r="C6" s="14" t="s">
        <v>1</v>
      </c>
      <c r="D6" s="74"/>
      <c r="E6" s="25">
        <f>ROUND(B6/(30.29787/(1+EXP(1.3682670337-0.04403*B5)))*30.29787/(1+EXP(1.3682670337-0.04403*40)),1)</f>
        <v>17.100000000000001</v>
      </c>
      <c r="G6" s="18"/>
      <c r="H6" s="18"/>
      <c r="I6" s="18"/>
      <c r="J6" s="18"/>
      <c r="K6" s="302"/>
      <c r="L6" s="14" t="s">
        <v>2</v>
      </c>
      <c r="M6" s="8">
        <v>0.2</v>
      </c>
      <c r="N6" s="307"/>
      <c r="O6" s="308"/>
      <c r="P6" s="308"/>
      <c r="Q6" s="308"/>
      <c r="R6" s="308"/>
      <c r="S6" s="309"/>
      <c r="T6" s="302"/>
      <c r="U6" s="14" t="s">
        <v>2</v>
      </c>
      <c r="V6" s="8">
        <v>0.25</v>
      </c>
      <c r="W6" s="307"/>
      <c r="X6" s="308"/>
      <c r="Y6" s="308"/>
      <c r="Z6" s="308"/>
      <c r="AA6" s="308"/>
      <c r="AB6" s="309"/>
      <c r="AC6" s="302"/>
      <c r="AD6" s="14" t="s">
        <v>2</v>
      </c>
      <c r="AE6" s="8">
        <v>0.25</v>
      </c>
      <c r="AF6" s="307"/>
      <c r="AG6" s="308"/>
      <c r="AH6" s="308"/>
      <c r="AI6" s="308"/>
      <c r="AJ6" s="308"/>
      <c r="AK6" s="309"/>
      <c r="AL6" s="302"/>
      <c r="AM6" s="14" t="s">
        <v>2</v>
      </c>
      <c r="AN6" s="8">
        <v>0.2</v>
      </c>
      <c r="AO6" s="307"/>
      <c r="AP6" s="308"/>
      <c r="AQ6" s="308"/>
      <c r="AR6" s="308"/>
      <c r="AS6" s="308"/>
      <c r="AT6" s="309"/>
      <c r="AU6" s="302"/>
      <c r="AV6" s="14" t="s">
        <v>2</v>
      </c>
      <c r="AW6" s="8">
        <v>0.2</v>
      </c>
      <c r="AX6" s="307"/>
      <c r="AY6" s="308"/>
      <c r="AZ6" s="308"/>
      <c r="BA6" s="308"/>
      <c r="BB6" s="308"/>
      <c r="BC6" s="309"/>
      <c r="BD6" s="302"/>
      <c r="BE6" s="14" t="s">
        <v>2</v>
      </c>
      <c r="BF6" s="8">
        <v>0.15</v>
      </c>
      <c r="BG6" s="307"/>
      <c r="BH6" s="308"/>
      <c r="BI6" s="308"/>
      <c r="BJ6" s="308"/>
      <c r="BK6" s="308"/>
      <c r="BL6" s="309"/>
      <c r="BM6" s="302"/>
      <c r="BN6" s="14" t="s">
        <v>2</v>
      </c>
      <c r="BO6" s="8">
        <v>0.25</v>
      </c>
      <c r="BP6" s="307"/>
      <c r="BQ6" s="308"/>
      <c r="BR6" s="308"/>
      <c r="BS6" s="308"/>
      <c r="BT6" s="308"/>
      <c r="BU6" s="309"/>
      <c r="BX6" s="313"/>
      <c r="BY6" s="314"/>
      <c r="BZ6" s="314"/>
      <c r="CA6" s="314"/>
      <c r="CB6" s="314"/>
      <c r="CC6" s="315"/>
      <c r="CD6" s="18"/>
      <c r="CE6" s="18"/>
      <c r="CF6" s="18"/>
      <c r="CG6" s="18"/>
      <c r="CH6" s="18"/>
      <c r="CI6" s="322"/>
      <c r="CJ6" s="323"/>
      <c r="CK6" s="323"/>
      <c r="CL6" s="323"/>
      <c r="CM6" s="323"/>
      <c r="CN6" s="323"/>
      <c r="CO6" s="323"/>
      <c r="CP6" s="324"/>
    </row>
    <row r="7" spans="1:95" ht="15" customHeight="1" thickBot="1">
      <c r="A7" s="127"/>
      <c r="B7" s="128"/>
      <c r="C7" s="128"/>
      <c r="D7" s="128"/>
      <c r="E7" s="129">
        <f>MIN(E9:E99)</f>
        <v>0.82</v>
      </c>
      <c r="F7" s="130">
        <f>MIN(F9:F99)</f>
        <v>247.44362471750921</v>
      </c>
      <c r="J7" s="131">
        <f>MIN(J9:J99)</f>
        <v>14.59451912345601</v>
      </c>
      <c r="K7" s="302"/>
      <c r="L7" s="132">
        <f>MIN(L9:L99)</f>
        <v>1944</v>
      </c>
      <c r="M7" s="133">
        <f>MIN(M9:M99)</f>
        <v>10</v>
      </c>
      <c r="N7" s="128">
        <f>MIN(N9:N99)</f>
        <v>0.74</v>
      </c>
      <c r="O7" s="134">
        <f>MIN(O9:O99)</f>
        <v>224.00866023405118</v>
      </c>
      <c r="S7" s="131">
        <f>MIN(S9:S99)</f>
        <v>15.671817038745042</v>
      </c>
      <c r="T7" s="302"/>
      <c r="U7" s="132">
        <f>MIN(U9:U99)</f>
        <v>1458</v>
      </c>
      <c r="V7" s="133">
        <f>MIN(V9:V99)</f>
        <v>10</v>
      </c>
      <c r="W7" s="128">
        <f>MIN(W9:W99)</f>
        <v>0.64</v>
      </c>
      <c r="X7" s="134">
        <f>MIN(X9:X99)</f>
        <v>193.46997376854742</v>
      </c>
      <c r="AB7" s="131">
        <f>MIN(AB9:AB99)</f>
        <v>17.003346430196807</v>
      </c>
      <c r="AC7" s="302"/>
      <c r="AD7" s="132">
        <f>MIN(AD9:AD99)</f>
        <v>1093.5</v>
      </c>
      <c r="AE7" s="133">
        <f>MIN(AE9:AE99)</f>
        <v>12.4</v>
      </c>
      <c r="AF7" s="128">
        <f>MIN(AF9:AF99)</f>
        <v>0.61</v>
      </c>
      <c r="AG7" s="134">
        <f>MIN(AG9:AG99)</f>
        <v>245.65069236506105</v>
      </c>
      <c r="AK7" s="131">
        <f>MIN(AK9:AK99)</f>
        <v>20.787845027914791</v>
      </c>
      <c r="AL7" s="302"/>
      <c r="AM7" s="132">
        <f>MIN(AM9:AM99)</f>
        <v>874.80000000000007</v>
      </c>
      <c r="AN7" s="133">
        <f>MIN(AN9:AN99)</f>
        <v>17.100000000000001</v>
      </c>
      <c r="AO7" s="128">
        <f>MIN(AO9:AO99)</f>
        <v>0.64</v>
      </c>
      <c r="AP7" s="134">
        <f>MIN(AP9:AP99)</f>
        <v>393.67194671502659</v>
      </c>
      <c r="AT7" s="131">
        <f>MIN(AT9:AT99)</f>
        <v>26.431471885150192</v>
      </c>
      <c r="AU7" s="302"/>
      <c r="AV7" s="132">
        <f>MIN(AV9:AV99)</f>
        <v>699.84000000000015</v>
      </c>
      <c r="AW7" s="133">
        <f>MIN(AW9:AW99)</f>
        <v>22.4</v>
      </c>
      <c r="AX7" s="128">
        <f>MIN(AX9:AX99)</f>
        <v>0.65</v>
      </c>
      <c r="AY7" s="134">
        <f>MIN(AY9:AY99)</f>
        <v>573.29124359285584</v>
      </c>
      <c r="BC7" s="131">
        <f>MIN(BC9:BC99)</f>
        <v>32.432054237328991</v>
      </c>
      <c r="BD7" s="302"/>
      <c r="BE7" s="132">
        <f>MIN(BE9:BE99)</f>
        <v>594.86400000000015</v>
      </c>
      <c r="BF7" s="133">
        <f>MIN(BF9:BF99)</f>
        <v>25.7</v>
      </c>
      <c r="BG7" s="128">
        <f>MIN(BG9:BG99)</f>
        <v>0.64</v>
      </c>
      <c r="BH7" s="134">
        <f>MIN(BH9:BH99)</f>
        <v>676.02065163942098</v>
      </c>
      <c r="BL7" s="131">
        <f>MIN(BL9:BL99)</f>
        <v>36.38870364799299</v>
      </c>
      <c r="BM7" s="302"/>
      <c r="BN7" s="132">
        <f>MIN(BN9:BN99)</f>
        <v>0</v>
      </c>
      <c r="BO7" s="133">
        <f>MIN(BO9:BO99)</f>
        <v>0</v>
      </c>
      <c r="BP7" s="128">
        <f>MIN(BP9:BP99)</f>
        <v>0</v>
      </c>
      <c r="BQ7" s="134">
        <f>MIN(BQ9:BQ99)</f>
        <v>0</v>
      </c>
      <c r="BU7" s="131">
        <f>MIN(BU9:BU99)</f>
        <v>0</v>
      </c>
      <c r="BX7" s="316"/>
      <c r="BY7" s="317"/>
      <c r="BZ7" s="317"/>
      <c r="CA7" s="317"/>
      <c r="CB7" s="317"/>
      <c r="CC7" s="318"/>
      <c r="CI7" s="325"/>
      <c r="CJ7" s="326"/>
      <c r="CK7" s="326"/>
      <c r="CL7" s="326"/>
      <c r="CM7" s="326"/>
      <c r="CN7" s="326"/>
      <c r="CO7" s="326"/>
      <c r="CP7" s="327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54</v>
      </c>
      <c r="F8" s="26" t="s">
        <v>7</v>
      </c>
      <c r="G8" s="46" t="s">
        <v>55</v>
      </c>
      <c r="H8" s="47" t="s">
        <v>56</v>
      </c>
      <c r="I8" s="48" t="s">
        <v>57</v>
      </c>
      <c r="J8" s="42" t="s">
        <v>25</v>
      </c>
      <c r="K8" s="302"/>
      <c r="L8" s="7" t="s">
        <v>3</v>
      </c>
      <c r="M8" s="3" t="s">
        <v>4</v>
      </c>
      <c r="N8" s="10" t="s">
        <v>58</v>
      </c>
      <c r="O8" s="26" t="s">
        <v>7</v>
      </c>
      <c r="P8" s="125" t="s">
        <v>55</v>
      </c>
      <c r="Q8" s="83" t="s">
        <v>56</v>
      </c>
      <c r="R8" s="126" t="s">
        <v>57</v>
      </c>
      <c r="S8" s="42" t="s">
        <v>25</v>
      </c>
      <c r="T8" s="302"/>
      <c r="U8" s="7" t="s">
        <v>3</v>
      </c>
      <c r="V8" s="3" t="s">
        <v>4</v>
      </c>
      <c r="W8" s="10" t="s">
        <v>58</v>
      </c>
      <c r="X8" s="26" t="s">
        <v>7</v>
      </c>
      <c r="Y8" s="125" t="s">
        <v>55</v>
      </c>
      <c r="Z8" s="83" t="s">
        <v>56</v>
      </c>
      <c r="AA8" s="126" t="s">
        <v>57</v>
      </c>
      <c r="AB8" s="42" t="s">
        <v>25</v>
      </c>
      <c r="AC8" s="302"/>
      <c r="AD8" s="7" t="s">
        <v>3</v>
      </c>
      <c r="AE8" s="3" t="s">
        <v>4</v>
      </c>
      <c r="AF8" s="10" t="s">
        <v>58</v>
      </c>
      <c r="AG8" s="26" t="s">
        <v>7</v>
      </c>
      <c r="AH8" s="125" t="s">
        <v>55</v>
      </c>
      <c r="AI8" s="83" t="s">
        <v>56</v>
      </c>
      <c r="AJ8" s="126" t="s">
        <v>57</v>
      </c>
      <c r="AK8" s="42" t="s">
        <v>25</v>
      </c>
      <c r="AL8" s="302"/>
      <c r="AM8" s="7" t="s">
        <v>3</v>
      </c>
      <c r="AN8" s="3" t="s">
        <v>4</v>
      </c>
      <c r="AO8" s="10" t="s">
        <v>58</v>
      </c>
      <c r="AP8" s="26" t="s">
        <v>7</v>
      </c>
      <c r="AQ8" s="125" t="s">
        <v>55</v>
      </c>
      <c r="AR8" s="83" t="s">
        <v>56</v>
      </c>
      <c r="AS8" s="126" t="s">
        <v>57</v>
      </c>
      <c r="AT8" s="42" t="s">
        <v>25</v>
      </c>
      <c r="AU8" s="302"/>
      <c r="AV8" s="7" t="s">
        <v>3</v>
      </c>
      <c r="AW8" s="3" t="s">
        <v>4</v>
      </c>
      <c r="AX8" s="10" t="s">
        <v>58</v>
      </c>
      <c r="AY8" s="26" t="s">
        <v>7</v>
      </c>
      <c r="AZ8" s="125" t="s">
        <v>55</v>
      </c>
      <c r="BA8" s="83" t="s">
        <v>56</v>
      </c>
      <c r="BB8" s="126" t="s">
        <v>57</v>
      </c>
      <c r="BC8" s="42" t="s">
        <v>25</v>
      </c>
      <c r="BD8" s="302"/>
      <c r="BE8" s="7" t="s">
        <v>3</v>
      </c>
      <c r="BF8" s="3" t="s">
        <v>4</v>
      </c>
      <c r="BG8" s="10" t="s">
        <v>58</v>
      </c>
      <c r="BH8" s="26" t="s">
        <v>7</v>
      </c>
      <c r="BI8" s="125" t="s">
        <v>55</v>
      </c>
      <c r="BJ8" s="83" t="s">
        <v>56</v>
      </c>
      <c r="BK8" s="126" t="s">
        <v>57</v>
      </c>
      <c r="BL8" s="42" t="s">
        <v>25</v>
      </c>
      <c r="BM8" s="302"/>
      <c r="BN8" s="7" t="s">
        <v>3</v>
      </c>
      <c r="BO8" s="3" t="s">
        <v>4</v>
      </c>
      <c r="BP8" s="10" t="s">
        <v>58</v>
      </c>
      <c r="BQ8" s="26" t="s">
        <v>7</v>
      </c>
      <c r="BR8" s="125" t="s">
        <v>55</v>
      </c>
      <c r="BS8" s="83" t="s">
        <v>56</v>
      </c>
      <c r="BT8" s="126" t="s">
        <v>57</v>
      </c>
      <c r="BU8" s="42" t="s">
        <v>25</v>
      </c>
      <c r="BV8" s="1" t="s">
        <v>5</v>
      </c>
      <c r="BX8" s="77" t="s">
        <v>5</v>
      </c>
      <c r="BY8" s="75" t="s">
        <v>3</v>
      </c>
      <c r="BZ8" s="75" t="s">
        <v>28</v>
      </c>
      <c r="CA8" s="76" t="s">
        <v>29</v>
      </c>
      <c r="CB8" s="86" t="s">
        <v>9</v>
      </c>
      <c r="CC8" s="85" t="s">
        <v>59</v>
      </c>
      <c r="CD8" s="87" t="s">
        <v>60</v>
      </c>
      <c r="CE8" s="83" t="s">
        <v>61</v>
      </c>
      <c r="CF8" s="83" t="s">
        <v>62</v>
      </c>
      <c r="CG8" s="84" t="s">
        <v>29</v>
      </c>
      <c r="CH8" s="17"/>
      <c r="CI8" s="77" t="s">
        <v>5</v>
      </c>
      <c r="CJ8" s="75" t="s">
        <v>3</v>
      </c>
      <c r="CK8" s="75" t="s">
        <v>28</v>
      </c>
      <c r="CL8" s="75" t="s">
        <v>33</v>
      </c>
      <c r="CM8" s="75" t="s">
        <v>9</v>
      </c>
      <c r="CN8" s="75" t="s">
        <v>59</v>
      </c>
      <c r="CO8" s="75" t="s">
        <v>27</v>
      </c>
      <c r="CP8" s="75" t="s">
        <v>32</v>
      </c>
    </row>
    <row r="9" spans="1:95" ht="15" customHeight="1">
      <c r="A9" s="4">
        <v>10</v>
      </c>
      <c r="B9" s="30" t="str">
        <f t="shared" ref="B9:B40" si="0">IF($B$5&gt;$A9,"",$E$5)</f>
        <v/>
      </c>
      <c r="C9" s="27" t="str">
        <f t="shared" ref="C9:C40" si="1">IF($B$5&gt;$A9,"",ROUND($E$6*(30.29787/(1+EXP(1.3682670337-0.04403*A9)))/(30.29787/(1+EXP(1.3682670337-0.04403*40))),1))</f>
        <v/>
      </c>
      <c r="D9" s="119" t="str">
        <f t="shared" ref="D9:D40" si="2">IF($B$5&gt;$A9,"",1/((1/B9)-(((0.0498*C9^(-1.32613)*B9+773.4629*C9^(-2.27465))^-1)/(-182662161.8*B9^(-1.3981)))))</f>
        <v/>
      </c>
      <c r="E9" s="28" t="str">
        <f t="shared" ref="E9:E40" si="3">IF($B$5&gt;$A9,"",ROUND(((0.0498*C9^-1.32613)+773.4629*(C9^-2.27465)/10^(4.578127-0.94852*LOG(C9)))/((0.0498*C9^-1.32613)+773.4629*(C9^-2.27465)/B9),2))</f>
        <v/>
      </c>
      <c r="F9" s="29" t="str">
        <f t="shared" ref="F9:F40" si="4">IF($B$5&gt;$A9,"",1/((0.0498*C9^-1.32613)+773.4629*(C9^-2.27465)/B9))</f>
        <v/>
      </c>
      <c r="G9" s="49" t="str">
        <f t="shared" ref="G9:G40" si="5">IF($B$5&gt;$A9,"",2.35638+0.26154*C9+0.26116*(B9^0.5)*C9/100)</f>
        <v/>
      </c>
      <c r="H9" s="27" t="str">
        <f t="shared" ref="H9:H40" si="6">IF($B$5&gt;$A9,"",F9/G9)</f>
        <v/>
      </c>
      <c r="I9" s="50" t="str">
        <f t="shared" ref="I9:I40" si="7">IF($B$5&gt;$A9,"",200*(H9/(PI()*B9))^0.5)</f>
        <v/>
      </c>
      <c r="J9" s="43" t="str">
        <f t="shared" ref="J9:J40" si="8">IF($B$5&gt;$A9,"",0.68678+0.97671*I9+-0.03031*(B9^0.5)*C9/100)</f>
        <v/>
      </c>
      <c r="K9" s="302"/>
      <c r="L9" s="31" t="str">
        <f t="shared" ref="L9:L40" si="9">IF(A9&gt;=$M$5,B9*(1-$M$6),"")</f>
        <v/>
      </c>
      <c r="M9" s="27" t="str">
        <f t="shared" ref="M9:M40" si="10">IF(L9="","",C9)</f>
        <v/>
      </c>
      <c r="N9" s="28" t="str">
        <f t="shared" ref="N9:N40" si="11">IF(L9="","",ROUND(((0.0498*M9^-1.32613)+773.4629*(M9^-2.27465)/10^(4.578127-0.94852*LOG(M9)))/((0.0498*M9^-1.32613)+773.4629*(M9^-2.27465)/L9),2))</f>
        <v/>
      </c>
      <c r="O9" s="29" t="str">
        <f t="shared" ref="O9:O40" si="12">IF(L9="","",1/((0.0498*M9^-1.32613)+773.4629*(M9^-2.27465)/L9))</f>
        <v/>
      </c>
      <c r="P9" s="49" t="str">
        <f t="shared" ref="P9:P40" si="13">IF($M$5&gt;$A9,"",2.35638+0.26154*M9+0.26116*(L9^0.5)*M9/100)</f>
        <v/>
      </c>
      <c r="Q9" s="27" t="str">
        <f t="shared" ref="Q9:Q40" si="14">IF($M$5&gt;$A9,"",O9/P9)</f>
        <v/>
      </c>
      <c r="R9" s="50" t="str">
        <f t="shared" ref="R9:R40" si="15">IF($M$5&gt;$A9,"",200*(Q9/(PI()*L9))^0.5)</f>
        <v/>
      </c>
      <c r="S9" s="43" t="str">
        <f t="shared" ref="S9:S40" si="16">IF($M$5&gt;$A9,"",0.68678+0.97671*R9+-0.03031*(L9^0.5)*M9/100)</f>
        <v/>
      </c>
      <c r="T9" s="302"/>
      <c r="U9" s="36" t="str">
        <f t="shared" ref="U9:U40" si="17">IF(A9&gt;=$V$5,L9*(1-$V$6),"")</f>
        <v/>
      </c>
      <c r="V9" s="32" t="str">
        <f t="shared" ref="V9:V40" si="18">IF(U9="","",M9)</f>
        <v/>
      </c>
      <c r="W9" s="33" t="str">
        <f t="shared" ref="W9:W40" si="19">IF(U9="","",ROUND(((0.0498*V9^-1.32613)+773.4629*(V9^-2.27465)/10^(4.578127-0.94852*LOG(V9)))/((0.0498*V9^-1.32613)+773.4629*(V9^-2.27465)/U9),2))</f>
        <v/>
      </c>
      <c r="X9" s="29" t="str">
        <f t="shared" ref="X9:X40" si="20">IF(U9="","",1/((0.0498*V9^-1.32613)+773.4629*(V9^-2.27465)/U9))</f>
        <v/>
      </c>
      <c r="Y9" s="49" t="str">
        <f t="shared" ref="Y9:Y40" si="21">IF($V$5&gt;$A9,"",2.35638+0.26154*V9+0.26116*(U9^0.5)*V9/100)</f>
        <v/>
      </c>
      <c r="Z9" s="27" t="str">
        <f t="shared" ref="Z9:Z40" si="22">IF($V$5&gt;$A9,"",X9/Y9)</f>
        <v/>
      </c>
      <c r="AA9" s="50" t="str">
        <f t="shared" ref="AA9:AA40" si="23">IF($V$5&gt;$A9,"",200*(Z9/(PI()*U9))^0.5)</f>
        <v/>
      </c>
      <c r="AB9" s="43" t="str">
        <f t="shared" ref="AB9:AB40" si="24">IF($V$5&gt;$A9,"",0.68678+0.97671*AA9+-0.03031*(U9^0.5)*V9/100)</f>
        <v/>
      </c>
      <c r="AC9" s="302"/>
      <c r="AD9" s="36" t="str">
        <f t="shared" ref="AD9:AD40" si="25">IF(A9&gt;=$AE$5,U9*(1-$AE$6),"")</f>
        <v/>
      </c>
      <c r="AE9" s="32" t="str">
        <f t="shared" ref="AE9:AE40" si="26">IF(AD9="","",V9)</f>
        <v/>
      </c>
      <c r="AF9" s="33" t="str">
        <f t="shared" ref="AF9:AF40" si="27">IF(AD9="","",ROUND(((0.0498*AE9^-1.32613)+773.4629*(AE9^-2.27465)/10^(4.578127-0.94852*LOG(AE9)))/((0.0498*AE9^-1.32613)+773.4629*(AE9^-2.27465)/AD9),2))</f>
        <v/>
      </c>
      <c r="AG9" s="29" t="str">
        <f t="shared" ref="AG9:AG40" si="28">IF(AD9="","",1/((0.0498*AE9^-1.32613)+773.4629*(AE9^-2.27465)/AD9))</f>
        <v/>
      </c>
      <c r="AH9" s="49" t="str">
        <f t="shared" ref="AH9:AH40" si="29">IF($AE$5&gt;$A9,"",2.35638+0.26154*AE9+0.26116*(AD9^0.5)*AE9/100)</f>
        <v/>
      </c>
      <c r="AI9" s="27" t="str">
        <f t="shared" ref="AI9:AI40" si="30">IF($AE$5&gt;$A9,"",AG9/AH9)</f>
        <v/>
      </c>
      <c r="AJ9" s="50" t="str">
        <f t="shared" ref="AJ9:AJ40" si="31">IF($AE$5&gt;$A9,"",200*(AI9/(PI()*AD9))^0.5)</f>
        <v/>
      </c>
      <c r="AK9" s="43" t="str">
        <f t="shared" ref="AK9:AK40" si="32">IF($AE$5&gt;$A9,"",0.68678+0.97671*AJ9+-0.03031*(AD9^0.5)*AE9/100)</f>
        <v/>
      </c>
      <c r="AL9" s="302"/>
      <c r="AM9" s="36" t="str">
        <f t="shared" ref="AM9:AM40" si="33">IF(A9&gt;=$AN$5,AD9*(1-$AN$6),"")</f>
        <v/>
      </c>
      <c r="AN9" s="32" t="str">
        <f t="shared" ref="AN9:AN40" si="34">IF(AM9="","",AE9)</f>
        <v/>
      </c>
      <c r="AO9" s="33" t="str">
        <f t="shared" ref="AO9:AO40" si="35">IF(AM9="","",ROUND(((0.0498*AN9^-1.32613)+773.4629*(AN9^-2.27465)/10^(4.578127-0.94852*LOG(AN9)))/((0.0498*AN9^-1.32613)+773.4629*(AN9^-2.27465)/AM9),2))</f>
        <v/>
      </c>
      <c r="AP9" s="29" t="str">
        <f t="shared" ref="AP9:AP40" si="36">IF(AM9="","",1/((0.0498*AN9^-1.32613)+773.4629*(AN9^-2.27465)/AM9))</f>
        <v/>
      </c>
      <c r="AQ9" s="49" t="str">
        <f t="shared" ref="AQ9:AQ40" si="37">IF($AN$5&gt;$A9,"",2.35638+0.26154*AN9+0.26116*(AM9^0.5)*AN9/100)</f>
        <v/>
      </c>
      <c r="AR9" s="27" t="str">
        <f t="shared" ref="AR9:AR40" si="38">IF($AN$5&gt;$A9,"",AP9/AQ9)</f>
        <v/>
      </c>
      <c r="AS9" s="50" t="str">
        <f t="shared" ref="AS9:AS40" si="39">IF($AN$5&gt;$A9,"",200*(AR9/(PI()*AM9))^0.5)</f>
        <v/>
      </c>
      <c r="AT9" s="43" t="str">
        <f t="shared" ref="AT9:AT40" si="40">IF($AN$5&gt;$A9,"",0.68678+0.97671*AS9+-0.03031*(AM9^0.5)*AN9/100)</f>
        <v/>
      </c>
      <c r="AU9" s="302"/>
      <c r="AV9" s="36" t="str">
        <f t="shared" ref="AV9:AV40" si="41">IF(A9&gt;=$AW$5,AM9*(1-$AW$6),"")</f>
        <v/>
      </c>
      <c r="AW9" s="32" t="str">
        <f t="shared" ref="AW9:AW40" si="42">IF(AV9="","",AN9)</f>
        <v/>
      </c>
      <c r="AX9" s="33" t="str">
        <f t="shared" ref="AX9:AX40" si="43">IF(AV9="","",ROUND(((0.0498*AW9^-1.32613)+773.4629*(AW9^-2.27465)/10^(4.578127-0.94852*LOG(AW9)))/((0.0498*AW9^-1.32613)+773.4629*(AW9^-2.27465)/AV9),2))</f>
        <v/>
      </c>
      <c r="AY9" s="29" t="str">
        <f t="shared" ref="AY9:AY40" si="44">IF(AV9="","",1/((0.0498*AW9^-1.32613)+773.4629*(AW9^-2.27465)/AV9))</f>
        <v/>
      </c>
      <c r="AZ9" s="49" t="str">
        <f t="shared" ref="AZ9:AZ40" si="45">IF($AW$5&gt;$A9,"",2.35638+0.26154*AW9+0.26116*(AV9^0.5)*AW9/100)</f>
        <v/>
      </c>
      <c r="BA9" s="27" t="str">
        <f t="shared" ref="BA9:BA40" si="46">IF($AW$5&gt;$A9,"",AY9/AZ9)</f>
        <v/>
      </c>
      <c r="BB9" s="50" t="str">
        <f t="shared" ref="BB9:BB40" si="47">IF($AW$5&gt;$A9,"",200*(BA9/(PI()*AV9))^0.5)</f>
        <v/>
      </c>
      <c r="BC9" s="43" t="str">
        <f t="shared" ref="BC9:BC40" si="48">IF($AW$5&gt;$A9,"",0.68678+0.97671*BB9+-0.03031*(AV9^0.5)*AW9/100)</f>
        <v/>
      </c>
      <c r="BD9" s="302"/>
      <c r="BE9" s="36" t="str">
        <f t="shared" ref="BE9:BE40" si="49">IF(A9&gt;=$BF$5,AV9*(1-$BF$6),"")</f>
        <v/>
      </c>
      <c r="BF9" s="32" t="str">
        <f t="shared" ref="BF9:BF40" si="50">IF(BE9="","",AW9)</f>
        <v/>
      </c>
      <c r="BG9" s="33" t="str">
        <f t="shared" ref="BG9:BG40" si="51">IF(BE9="","",ROUND(((0.0498*BF9^-1.32613)+773.4629*(BF9^-2.27465)/10^(4.578127-0.94852*LOG(BF9)))/((0.0498*BF9^-1.32613)+773.4629*(BF9^-2.27465)/BE9),2))</f>
        <v/>
      </c>
      <c r="BH9" s="29" t="str">
        <f t="shared" ref="BH9:BH40" si="52">IF(BE9="","",1/((0.0498*BF9^-1.32613)+773.4629*(BF9^-2.27465)/BE9))</f>
        <v/>
      </c>
      <c r="BI9" s="49" t="str">
        <f t="shared" ref="BI9:BI40" si="53">IF($BF$5&gt;$A9,"",2.35638+0.26154*BF9+0.26116*(BE9^0.5)*BF9/100)</f>
        <v/>
      </c>
      <c r="BJ9" s="27" t="str">
        <f t="shared" ref="BJ9:BJ40" si="54">IF($BF$5&gt;$A9,"",BH9/BI9)</f>
        <v/>
      </c>
      <c r="BK9" s="50" t="str">
        <f t="shared" ref="BK9:BK40" si="55">IF($BF$5&gt;$A9,"",200*(BJ9/(PI()*BE9))^0.5)</f>
        <v/>
      </c>
      <c r="BL9" s="43" t="str">
        <f t="shared" ref="BL9:BL40" si="56">IF($BF$5&gt;$A9,"",0.68678+0.97671*BK9+-0.03031*(BE9^0.5)*BF9/100)</f>
        <v/>
      </c>
      <c r="BM9" s="302"/>
      <c r="BN9" s="57" t="str">
        <f t="shared" ref="BN9:BN40" si="57">IF(A9&gt;=$BO$5,BE9*(1-$BO$6),"")</f>
        <v/>
      </c>
      <c r="BO9" s="58" t="str">
        <f t="shared" ref="BO9:BO40" si="58">IF(BN9="","",BF9)</f>
        <v/>
      </c>
      <c r="BP9" s="33" t="str">
        <f t="shared" ref="BP9:BP40" si="59">IF(BN9="","",ROUND(((0.0498*BO9^-1.32613)+773.4629*(BO9^-2.27465)/10^(4.578127-0.94852*LOG(BO9)))/((0.0498*BO9^-1.32613)+773.4629*(BO9^-2.27465)/BN9),2))</f>
        <v/>
      </c>
      <c r="BQ9" s="29" t="str">
        <f t="shared" ref="BQ9:BQ40" si="60">IF(BN9="","",1/((0.0498*BO9^-1.32613)+773.4629*(BO9^-2.27465)/BN9))</f>
        <v/>
      </c>
      <c r="BR9" s="49" t="str">
        <f t="shared" ref="BR9:BR40" si="61">IF($BO$5&gt;$A9,"",2.35638+0.26154*BO9+0.26116*(BN9^0.5)*BO9/100)</f>
        <v/>
      </c>
      <c r="BS9" s="58" t="str">
        <f t="shared" ref="BS9:BS40" si="62">IF($BO$5&gt;$A9,"",BQ9/BR9)</f>
        <v/>
      </c>
      <c r="BT9" s="59" t="str">
        <f t="shared" ref="BT9:BT40" si="63">IF($BO$5&gt;$A9,"",200*(BS9/(PI()*BN9))^0.5)</f>
        <v/>
      </c>
      <c r="BU9" s="43" t="str">
        <f t="shared" ref="BU9:BU40" si="64">IF($BO$5&gt;$A9,"",0.68678+0.97671*BT9+-0.03031*(BN9^0.5)*BO9/100)</f>
        <v/>
      </c>
      <c r="BV9" s="5">
        <v>10</v>
      </c>
      <c r="BX9" s="80">
        <v>10</v>
      </c>
      <c r="BY9" s="102" t="str">
        <f t="shared" ref="BY9:BY40" si="65">IF($B$5&gt;$A9,"",MIN(B9,L9,U9,AD9,AM9,AV9,BE9,BN9))</f>
        <v/>
      </c>
      <c r="BZ9" s="102" t="str">
        <f t="shared" ref="BZ9:BZ40" si="66">IF($B$5&gt;$A9,"",1.14831+0.91706*C9+0.01414*(BY9^0.5)*C9/100)</f>
        <v/>
      </c>
      <c r="CA9" s="102" t="str">
        <f t="shared" ref="CA9:CA40" si="67">CG9</f>
        <v/>
      </c>
      <c r="CB9" s="103" t="str">
        <f t="shared" ref="CB9:CB40" si="68">IF($B$5&gt;$A9,"",MIN(F9,O9,X9,AG9,AP9,AY9,BH9,BQ9))</f>
        <v/>
      </c>
      <c r="CC9" s="104" t="str">
        <f t="shared" ref="CC9:CC40" si="69">IF($B$5&gt;$A9,"",MIN(E9,N9,W9,AF9,AO9,AX9,BG9,BP9))</f>
        <v/>
      </c>
      <c r="CD9" s="94" t="str">
        <f t="shared" ref="CD9:CD40" si="70">IF($B$5&gt;$A9,"",2.35638+0.26154*BZ9+0.26116*(BY9^0.5)*BZ9/100)</f>
        <v/>
      </c>
      <c r="CE9" s="95" t="str">
        <f t="shared" ref="CE9:CE40" si="71">IF($B$5&gt;$A9,"",CB9/CD9)</f>
        <v/>
      </c>
      <c r="CF9" s="96" t="str">
        <f t="shared" ref="CF9:CF40" si="72">IF($B$5&gt;$A9,"",200*(CE9/(PI()*BY9))^0.5)</f>
        <v/>
      </c>
      <c r="CG9" s="97" t="str">
        <f t="shared" ref="CG9:CG40" si="73">IF($B$5&gt;$A9,"",0.68678+0.97671*CF9+-0.03031*(BY9^0.5)*BZ9/100)</f>
        <v/>
      </c>
      <c r="CH9" s="22"/>
      <c r="CI9" s="80">
        <v>10</v>
      </c>
      <c r="CJ9" s="102" t="e">
        <f t="shared" ref="CJ9:CJ40" si="74">IF($B$5&gt;$A9,NA(),BY9)</f>
        <v>#N/A</v>
      </c>
      <c r="CK9" s="102" t="e">
        <f t="shared" ref="CK9:CK40" si="75">IF($B$5&gt;$A9,NA(),BZ9)</f>
        <v>#N/A</v>
      </c>
      <c r="CL9" s="102" t="e">
        <f t="shared" ref="CL9:CL40" si="76">IF($B$5&gt;$A9,NA(),CA9)</f>
        <v>#N/A</v>
      </c>
      <c r="CM9" s="102" t="e">
        <f t="shared" ref="CM9:CM40" si="77">IF($B$5&gt;$A9,NA(),CB9)</f>
        <v>#N/A</v>
      </c>
      <c r="CN9" s="114" t="e">
        <f t="shared" ref="CN9:CN40" si="78">IF($B$5&gt;$A9,NA(),CC9)</f>
        <v>#N/A</v>
      </c>
      <c r="CO9" s="102" t="e">
        <f t="shared" ref="CO9:CO40" si="79">IF($B$5&gt;$A9,NA(),D9)</f>
        <v>#N/A</v>
      </c>
      <c r="CP9" s="114" t="e">
        <f t="shared" ref="CP9:CP40" si="80">IF($B$5&gt;$A9,NA(),J9)</f>
        <v>#N/A</v>
      </c>
    </row>
    <row r="10" spans="1:95" ht="15" customHeight="1">
      <c r="A10" s="5">
        <v>11</v>
      </c>
      <c r="B10" s="30" t="str">
        <f t="shared" si="0"/>
        <v/>
      </c>
      <c r="C10" s="27" t="str">
        <f t="shared" si="1"/>
        <v/>
      </c>
      <c r="D10" s="119" t="str">
        <f t="shared" si="2"/>
        <v/>
      </c>
      <c r="E10" s="28" t="str">
        <f t="shared" si="3"/>
        <v/>
      </c>
      <c r="F10" s="29" t="str">
        <f t="shared" si="4"/>
        <v/>
      </c>
      <c r="G10" s="49" t="str">
        <f t="shared" si="5"/>
        <v/>
      </c>
      <c r="H10" s="27" t="str">
        <f t="shared" si="6"/>
        <v/>
      </c>
      <c r="I10" s="50" t="str">
        <f t="shared" si="7"/>
        <v/>
      </c>
      <c r="J10" s="43" t="str">
        <f t="shared" si="8"/>
        <v/>
      </c>
      <c r="K10" s="302"/>
      <c r="L10" s="36" t="str">
        <f t="shared" si="9"/>
        <v/>
      </c>
      <c r="M10" s="32" t="str">
        <f t="shared" si="10"/>
        <v/>
      </c>
      <c r="N10" s="33" t="str">
        <f t="shared" si="11"/>
        <v/>
      </c>
      <c r="O10" s="35" t="str">
        <f t="shared" si="12"/>
        <v/>
      </c>
      <c r="P10" s="49" t="str">
        <f t="shared" si="13"/>
        <v/>
      </c>
      <c r="Q10" s="27" t="str">
        <f t="shared" si="14"/>
        <v/>
      </c>
      <c r="R10" s="50" t="str">
        <f t="shared" si="15"/>
        <v/>
      </c>
      <c r="S10" s="60" t="str">
        <f t="shared" si="16"/>
        <v/>
      </c>
      <c r="T10" s="302"/>
      <c r="U10" s="36" t="str">
        <f t="shared" si="17"/>
        <v/>
      </c>
      <c r="V10" s="32" t="str">
        <f t="shared" si="18"/>
        <v/>
      </c>
      <c r="W10" s="33" t="str">
        <f t="shared" si="19"/>
        <v/>
      </c>
      <c r="X10" s="35" t="str">
        <f t="shared" si="20"/>
        <v/>
      </c>
      <c r="Y10" s="49" t="str">
        <f t="shared" si="21"/>
        <v/>
      </c>
      <c r="Z10" s="27" t="str">
        <f t="shared" si="22"/>
        <v/>
      </c>
      <c r="AA10" s="50" t="str">
        <f t="shared" si="23"/>
        <v/>
      </c>
      <c r="AB10" s="60" t="str">
        <f t="shared" si="24"/>
        <v/>
      </c>
      <c r="AC10" s="302"/>
      <c r="AD10" s="36" t="str">
        <f t="shared" si="25"/>
        <v/>
      </c>
      <c r="AE10" s="32" t="str">
        <f t="shared" si="26"/>
        <v/>
      </c>
      <c r="AF10" s="33" t="str">
        <f t="shared" si="27"/>
        <v/>
      </c>
      <c r="AG10" s="35" t="str">
        <f t="shared" si="28"/>
        <v/>
      </c>
      <c r="AH10" s="49" t="str">
        <f t="shared" si="29"/>
        <v/>
      </c>
      <c r="AI10" s="27" t="str">
        <f t="shared" si="30"/>
        <v/>
      </c>
      <c r="AJ10" s="50" t="str">
        <f t="shared" si="31"/>
        <v/>
      </c>
      <c r="AK10" s="60" t="str">
        <f t="shared" si="32"/>
        <v/>
      </c>
      <c r="AL10" s="302"/>
      <c r="AM10" s="36" t="str">
        <f t="shared" si="33"/>
        <v/>
      </c>
      <c r="AN10" s="32" t="str">
        <f t="shared" si="34"/>
        <v/>
      </c>
      <c r="AO10" s="33" t="str">
        <f t="shared" si="35"/>
        <v/>
      </c>
      <c r="AP10" s="35" t="str">
        <f t="shared" si="36"/>
        <v/>
      </c>
      <c r="AQ10" s="49" t="str">
        <f t="shared" si="37"/>
        <v/>
      </c>
      <c r="AR10" s="27" t="str">
        <f t="shared" si="38"/>
        <v/>
      </c>
      <c r="AS10" s="50" t="str">
        <f t="shared" si="39"/>
        <v/>
      </c>
      <c r="AT10" s="60" t="str">
        <f t="shared" si="40"/>
        <v/>
      </c>
      <c r="AU10" s="302"/>
      <c r="AV10" s="36" t="str">
        <f t="shared" si="41"/>
        <v/>
      </c>
      <c r="AW10" s="32" t="str">
        <f t="shared" si="42"/>
        <v/>
      </c>
      <c r="AX10" s="33" t="str">
        <f t="shared" si="43"/>
        <v/>
      </c>
      <c r="AY10" s="35" t="str">
        <f t="shared" si="44"/>
        <v/>
      </c>
      <c r="AZ10" s="49" t="str">
        <f t="shared" si="45"/>
        <v/>
      </c>
      <c r="BA10" s="27" t="str">
        <f t="shared" si="46"/>
        <v/>
      </c>
      <c r="BB10" s="50" t="str">
        <f t="shared" si="47"/>
        <v/>
      </c>
      <c r="BC10" s="60" t="str">
        <f t="shared" si="48"/>
        <v/>
      </c>
      <c r="BD10" s="302"/>
      <c r="BE10" s="36" t="str">
        <f t="shared" si="49"/>
        <v/>
      </c>
      <c r="BF10" s="32" t="str">
        <f t="shared" si="50"/>
        <v/>
      </c>
      <c r="BG10" s="33" t="str">
        <f t="shared" si="51"/>
        <v/>
      </c>
      <c r="BH10" s="35" t="str">
        <f t="shared" si="52"/>
        <v/>
      </c>
      <c r="BI10" s="49" t="str">
        <f t="shared" si="53"/>
        <v/>
      </c>
      <c r="BJ10" s="27" t="str">
        <f t="shared" si="54"/>
        <v/>
      </c>
      <c r="BK10" s="50" t="str">
        <f t="shared" si="55"/>
        <v/>
      </c>
      <c r="BL10" s="60" t="str">
        <f t="shared" si="56"/>
        <v/>
      </c>
      <c r="BM10" s="302"/>
      <c r="BN10" s="36" t="str">
        <f t="shared" si="57"/>
        <v/>
      </c>
      <c r="BO10" s="32" t="str">
        <f t="shared" si="58"/>
        <v/>
      </c>
      <c r="BP10" s="33" t="str">
        <f t="shared" si="59"/>
        <v/>
      </c>
      <c r="BQ10" s="35" t="str">
        <f t="shared" si="60"/>
        <v/>
      </c>
      <c r="BR10" s="49" t="str">
        <f t="shared" si="61"/>
        <v/>
      </c>
      <c r="BS10" s="27" t="str">
        <f t="shared" si="62"/>
        <v/>
      </c>
      <c r="BT10" s="50" t="str">
        <f t="shared" si="63"/>
        <v/>
      </c>
      <c r="BU10" s="60" t="str">
        <f t="shared" si="64"/>
        <v/>
      </c>
      <c r="BV10" s="5">
        <v>11</v>
      </c>
      <c r="BX10" s="78">
        <v>11</v>
      </c>
      <c r="BY10" s="105" t="str">
        <f t="shared" si="65"/>
        <v/>
      </c>
      <c r="BZ10" s="105" t="str">
        <f t="shared" si="66"/>
        <v/>
      </c>
      <c r="CA10" s="105" t="str">
        <f t="shared" si="67"/>
        <v/>
      </c>
      <c r="CB10" s="106" t="str">
        <f t="shared" si="68"/>
        <v/>
      </c>
      <c r="CC10" s="107" t="str">
        <f t="shared" si="69"/>
        <v/>
      </c>
      <c r="CD10" s="88" t="str">
        <f t="shared" si="70"/>
        <v/>
      </c>
      <c r="CE10" s="23" t="str">
        <f t="shared" si="71"/>
        <v/>
      </c>
      <c r="CF10" s="24" t="str">
        <f t="shared" si="72"/>
        <v/>
      </c>
      <c r="CG10" s="89" t="str">
        <f t="shared" si="73"/>
        <v/>
      </c>
      <c r="CH10" s="22"/>
      <c r="CI10" s="78">
        <v>11</v>
      </c>
      <c r="CJ10" s="105" t="e">
        <f t="shared" si="74"/>
        <v>#N/A</v>
      </c>
      <c r="CK10" s="105" t="e">
        <f t="shared" si="75"/>
        <v>#N/A</v>
      </c>
      <c r="CL10" s="105" t="e">
        <f t="shared" si="76"/>
        <v>#N/A</v>
      </c>
      <c r="CM10" s="105" t="e">
        <f t="shared" si="77"/>
        <v>#N/A</v>
      </c>
      <c r="CN10" s="115" t="e">
        <f t="shared" si="78"/>
        <v>#N/A</v>
      </c>
      <c r="CO10" s="105" t="e">
        <f t="shared" si="79"/>
        <v>#N/A</v>
      </c>
      <c r="CP10" s="115" t="e">
        <f t="shared" si="80"/>
        <v>#N/A</v>
      </c>
    </row>
    <row r="11" spans="1:95" ht="15" customHeight="1">
      <c r="A11" s="5">
        <v>12</v>
      </c>
      <c r="B11" s="30" t="str">
        <f t="shared" si="0"/>
        <v/>
      </c>
      <c r="C11" s="27" t="str">
        <f t="shared" si="1"/>
        <v/>
      </c>
      <c r="D11" s="119" t="str">
        <f t="shared" si="2"/>
        <v/>
      </c>
      <c r="E11" s="28" t="str">
        <f t="shared" si="3"/>
        <v/>
      </c>
      <c r="F11" s="29" t="str">
        <f t="shared" si="4"/>
        <v/>
      </c>
      <c r="G11" s="49" t="str">
        <f t="shared" si="5"/>
        <v/>
      </c>
      <c r="H11" s="27" t="str">
        <f t="shared" si="6"/>
        <v/>
      </c>
      <c r="I11" s="50" t="str">
        <f t="shared" si="7"/>
        <v/>
      </c>
      <c r="J11" s="43" t="str">
        <f t="shared" si="8"/>
        <v/>
      </c>
      <c r="K11" s="302"/>
      <c r="L11" s="36" t="str">
        <f t="shared" si="9"/>
        <v/>
      </c>
      <c r="M11" s="32" t="str">
        <f t="shared" si="10"/>
        <v/>
      </c>
      <c r="N11" s="33" t="str">
        <f t="shared" si="11"/>
        <v/>
      </c>
      <c r="O11" s="35" t="str">
        <f t="shared" si="12"/>
        <v/>
      </c>
      <c r="P11" s="49" t="str">
        <f t="shared" si="13"/>
        <v/>
      </c>
      <c r="Q11" s="27" t="str">
        <f t="shared" si="14"/>
        <v/>
      </c>
      <c r="R11" s="50" t="str">
        <f t="shared" si="15"/>
        <v/>
      </c>
      <c r="S11" s="60" t="str">
        <f t="shared" si="16"/>
        <v/>
      </c>
      <c r="T11" s="302"/>
      <c r="U11" s="36" t="str">
        <f t="shared" si="17"/>
        <v/>
      </c>
      <c r="V11" s="32" t="str">
        <f t="shared" si="18"/>
        <v/>
      </c>
      <c r="W11" s="33" t="str">
        <f t="shared" si="19"/>
        <v/>
      </c>
      <c r="X11" s="35" t="str">
        <f t="shared" si="20"/>
        <v/>
      </c>
      <c r="Y11" s="49" t="str">
        <f t="shared" si="21"/>
        <v/>
      </c>
      <c r="Z11" s="27" t="str">
        <f t="shared" si="22"/>
        <v/>
      </c>
      <c r="AA11" s="50" t="str">
        <f t="shared" si="23"/>
        <v/>
      </c>
      <c r="AB11" s="60" t="str">
        <f t="shared" si="24"/>
        <v/>
      </c>
      <c r="AC11" s="302"/>
      <c r="AD11" s="36" t="str">
        <f t="shared" si="25"/>
        <v/>
      </c>
      <c r="AE11" s="32" t="str">
        <f t="shared" si="26"/>
        <v/>
      </c>
      <c r="AF11" s="33" t="str">
        <f t="shared" si="27"/>
        <v/>
      </c>
      <c r="AG11" s="35" t="str">
        <f t="shared" si="28"/>
        <v/>
      </c>
      <c r="AH11" s="49" t="str">
        <f t="shared" si="29"/>
        <v/>
      </c>
      <c r="AI11" s="27" t="str">
        <f t="shared" si="30"/>
        <v/>
      </c>
      <c r="AJ11" s="50" t="str">
        <f t="shared" si="31"/>
        <v/>
      </c>
      <c r="AK11" s="60" t="str">
        <f t="shared" si="32"/>
        <v/>
      </c>
      <c r="AL11" s="302"/>
      <c r="AM11" s="36" t="str">
        <f t="shared" si="33"/>
        <v/>
      </c>
      <c r="AN11" s="32" t="str">
        <f t="shared" si="34"/>
        <v/>
      </c>
      <c r="AO11" s="33" t="str">
        <f t="shared" si="35"/>
        <v/>
      </c>
      <c r="AP11" s="35" t="str">
        <f t="shared" si="36"/>
        <v/>
      </c>
      <c r="AQ11" s="49" t="str">
        <f t="shared" si="37"/>
        <v/>
      </c>
      <c r="AR11" s="27" t="str">
        <f t="shared" si="38"/>
        <v/>
      </c>
      <c r="AS11" s="50" t="str">
        <f t="shared" si="39"/>
        <v/>
      </c>
      <c r="AT11" s="60" t="str">
        <f t="shared" si="40"/>
        <v/>
      </c>
      <c r="AU11" s="302"/>
      <c r="AV11" s="36" t="str">
        <f t="shared" si="41"/>
        <v/>
      </c>
      <c r="AW11" s="32" t="str">
        <f t="shared" si="42"/>
        <v/>
      </c>
      <c r="AX11" s="33" t="str">
        <f t="shared" si="43"/>
        <v/>
      </c>
      <c r="AY11" s="35" t="str">
        <f t="shared" si="44"/>
        <v/>
      </c>
      <c r="AZ11" s="49" t="str">
        <f t="shared" si="45"/>
        <v/>
      </c>
      <c r="BA11" s="27" t="str">
        <f t="shared" si="46"/>
        <v/>
      </c>
      <c r="BB11" s="50" t="str">
        <f t="shared" si="47"/>
        <v/>
      </c>
      <c r="BC11" s="60" t="str">
        <f t="shared" si="48"/>
        <v/>
      </c>
      <c r="BD11" s="302"/>
      <c r="BE11" s="36" t="str">
        <f t="shared" si="49"/>
        <v/>
      </c>
      <c r="BF11" s="32" t="str">
        <f t="shared" si="50"/>
        <v/>
      </c>
      <c r="BG11" s="33" t="str">
        <f t="shared" si="51"/>
        <v/>
      </c>
      <c r="BH11" s="35" t="str">
        <f t="shared" si="52"/>
        <v/>
      </c>
      <c r="BI11" s="49" t="str">
        <f t="shared" si="53"/>
        <v/>
      </c>
      <c r="BJ11" s="27" t="str">
        <f t="shared" si="54"/>
        <v/>
      </c>
      <c r="BK11" s="50" t="str">
        <f t="shared" si="55"/>
        <v/>
      </c>
      <c r="BL11" s="60" t="str">
        <f t="shared" si="56"/>
        <v/>
      </c>
      <c r="BM11" s="302"/>
      <c r="BN11" s="36" t="str">
        <f t="shared" si="57"/>
        <v/>
      </c>
      <c r="BO11" s="32" t="str">
        <f t="shared" si="58"/>
        <v/>
      </c>
      <c r="BP11" s="33" t="str">
        <f t="shared" si="59"/>
        <v/>
      </c>
      <c r="BQ11" s="35" t="str">
        <f t="shared" si="60"/>
        <v/>
      </c>
      <c r="BR11" s="49" t="str">
        <f t="shared" si="61"/>
        <v/>
      </c>
      <c r="BS11" s="27" t="str">
        <f t="shared" si="62"/>
        <v/>
      </c>
      <c r="BT11" s="50" t="str">
        <f t="shared" si="63"/>
        <v/>
      </c>
      <c r="BU11" s="60" t="str">
        <f t="shared" si="64"/>
        <v/>
      </c>
      <c r="BV11" s="5">
        <v>12</v>
      </c>
      <c r="BX11" s="78">
        <v>12</v>
      </c>
      <c r="BY11" s="105" t="str">
        <f t="shared" si="65"/>
        <v/>
      </c>
      <c r="BZ11" s="105" t="str">
        <f t="shared" si="66"/>
        <v/>
      </c>
      <c r="CA11" s="105" t="str">
        <f t="shared" si="67"/>
        <v/>
      </c>
      <c r="CB11" s="106" t="str">
        <f t="shared" si="68"/>
        <v/>
      </c>
      <c r="CC11" s="107" t="str">
        <f t="shared" si="69"/>
        <v/>
      </c>
      <c r="CD11" s="88" t="str">
        <f t="shared" si="70"/>
        <v/>
      </c>
      <c r="CE11" s="23" t="str">
        <f t="shared" si="71"/>
        <v/>
      </c>
      <c r="CF11" s="24" t="str">
        <f t="shared" si="72"/>
        <v/>
      </c>
      <c r="CG11" s="89" t="str">
        <f t="shared" si="73"/>
        <v/>
      </c>
      <c r="CH11" s="22"/>
      <c r="CI11" s="78">
        <v>12</v>
      </c>
      <c r="CJ11" s="105" t="e">
        <f t="shared" si="74"/>
        <v>#N/A</v>
      </c>
      <c r="CK11" s="105" t="e">
        <f t="shared" si="75"/>
        <v>#N/A</v>
      </c>
      <c r="CL11" s="105" t="e">
        <f t="shared" si="76"/>
        <v>#N/A</v>
      </c>
      <c r="CM11" s="105" t="e">
        <f t="shared" si="77"/>
        <v>#N/A</v>
      </c>
      <c r="CN11" s="115" t="e">
        <f t="shared" si="78"/>
        <v>#N/A</v>
      </c>
      <c r="CO11" s="105" t="e">
        <f t="shared" si="79"/>
        <v>#N/A</v>
      </c>
      <c r="CP11" s="115" t="e">
        <f t="shared" si="80"/>
        <v>#N/A</v>
      </c>
    </row>
    <row r="12" spans="1:95" ht="15" customHeight="1">
      <c r="A12" s="5">
        <v>13</v>
      </c>
      <c r="B12" s="30" t="str">
        <f t="shared" si="0"/>
        <v/>
      </c>
      <c r="C12" s="27" t="str">
        <f t="shared" si="1"/>
        <v/>
      </c>
      <c r="D12" s="119" t="str">
        <f t="shared" si="2"/>
        <v/>
      </c>
      <c r="E12" s="28" t="str">
        <f t="shared" si="3"/>
        <v/>
      </c>
      <c r="F12" s="29" t="str">
        <f t="shared" si="4"/>
        <v/>
      </c>
      <c r="G12" s="49" t="str">
        <f t="shared" si="5"/>
        <v/>
      </c>
      <c r="H12" s="27" t="str">
        <f t="shared" si="6"/>
        <v/>
      </c>
      <c r="I12" s="50" t="str">
        <f t="shared" si="7"/>
        <v/>
      </c>
      <c r="J12" s="43" t="str">
        <f t="shared" si="8"/>
        <v/>
      </c>
      <c r="K12" s="302"/>
      <c r="L12" s="36" t="str">
        <f t="shared" si="9"/>
        <v/>
      </c>
      <c r="M12" s="32" t="str">
        <f t="shared" si="10"/>
        <v/>
      </c>
      <c r="N12" s="33" t="str">
        <f t="shared" si="11"/>
        <v/>
      </c>
      <c r="O12" s="35" t="str">
        <f t="shared" si="12"/>
        <v/>
      </c>
      <c r="P12" s="49" t="str">
        <f t="shared" si="13"/>
        <v/>
      </c>
      <c r="Q12" s="27" t="str">
        <f t="shared" si="14"/>
        <v/>
      </c>
      <c r="R12" s="50" t="str">
        <f t="shared" si="15"/>
        <v/>
      </c>
      <c r="S12" s="60" t="str">
        <f t="shared" si="16"/>
        <v/>
      </c>
      <c r="T12" s="302"/>
      <c r="U12" s="36" t="str">
        <f t="shared" si="17"/>
        <v/>
      </c>
      <c r="V12" s="32" t="str">
        <f t="shared" si="18"/>
        <v/>
      </c>
      <c r="W12" s="33" t="str">
        <f t="shared" si="19"/>
        <v/>
      </c>
      <c r="X12" s="35" t="str">
        <f t="shared" si="20"/>
        <v/>
      </c>
      <c r="Y12" s="49" t="str">
        <f t="shared" si="21"/>
        <v/>
      </c>
      <c r="Z12" s="27" t="str">
        <f t="shared" si="22"/>
        <v/>
      </c>
      <c r="AA12" s="50" t="str">
        <f t="shared" si="23"/>
        <v/>
      </c>
      <c r="AB12" s="60" t="str">
        <f t="shared" si="24"/>
        <v/>
      </c>
      <c r="AC12" s="302"/>
      <c r="AD12" s="36" t="str">
        <f t="shared" si="25"/>
        <v/>
      </c>
      <c r="AE12" s="32" t="str">
        <f t="shared" si="26"/>
        <v/>
      </c>
      <c r="AF12" s="33" t="str">
        <f t="shared" si="27"/>
        <v/>
      </c>
      <c r="AG12" s="35" t="str">
        <f t="shared" si="28"/>
        <v/>
      </c>
      <c r="AH12" s="49" t="str">
        <f t="shared" si="29"/>
        <v/>
      </c>
      <c r="AI12" s="27" t="str">
        <f t="shared" si="30"/>
        <v/>
      </c>
      <c r="AJ12" s="50" t="str">
        <f t="shared" si="31"/>
        <v/>
      </c>
      <c r="AK12" s="60" t="str">
        <f t="shared" si="32"/>
        <v/>
      </c>
      <c r="AL12" s="302"/>
      <c r="AM12" s="36" t="str">
        <f t="shared" si="33"/>
        <v/>
      </c>
      <c r="AN12" s="32" t="str">
        <f t="shared" si="34"/>
        <v/>
      </c>
      <c r="AO12" s="33" t="str">
        <f t="shared" si="35"/>
        <v/>
      </c>
      <c r="AP12" s="35" t="str">
        <f t="shared" si="36"/>
        <v/>
      </c>
      <c r="AQ12" s="49" t="str">
        <f t="shared" si="37"/>
        <v/>
      </c>
      <c r="AR12" s="27" t="str">
        <f t="shared" si="38"/>
        <v/>
      </c>
      <c r="AS12" s="50" t="str">
        <f t="shared" si="39"/>
        <v/>
      </c>
      <c r="AT12" s="60" t="str">
        <f t="shared" si="40"/>
        <v/>
      </c>
      <c r="AU12" s="302"/>
      <c r="AV12" s="36" t="str">
        <f t="shared" si="41"/>
        <v/>
      </c>
      <c r="AW12" s="32" t="str">
        <f t="shared" si="42"/>
        <v/>
      </c>
      <c r="AX12" s="33" t="str">
        <f t="shared" si="43"/>
        <v/>
      </c>
      <c r="AY12" s="35" t="str">
        <f t="shared" si="44"/>
        <v/>
      </c>
      <c r="AZ12" s="49" t="str">
        <f t="shared" si="45"/>
        <v/>
      </c>
      <c r="BA12" s="27" t="str">
        <f t="shared" si="46"/>
        <v/>
      </c>
      <c r="BB12" s="50" t="str">
        <f t="shared" si="47"/>
        <v/>
      </c>
      <c r="BC12" s="60" t="str">
        <f t="shared" si="48"/>
        <v/>
      </c>
      <c r="BD12" s="302"/>
      <c r="BE12" s="36" t="str">
        <f t="shared" si="49"/>
        <v/>
      </c>
      <c r="BF12" s="32" t="str">
        <f t="shared" si="50"/>
        <v/>
      </c>
      <c r="BG12" s="33" t="str">
        <f t="shared" si="51"/>
        <v/>
      </c>
      <c r="BH12" s="35" t="str">
        <f t="shared" si="52"/>
        <v/>
      </c>
      <c r="BI12" s="49" t="str">
        <f t="shared" si="53"/>
        <v/>
      </c>
      <c r="BJ12" s="27" t="str">
        <f t="shared" si="54"/>
        <v/>
      </c>
      <c r="BK12" s="50" t="str">
        <f t="shared" si="55"/>
        <v/>
      </c>
      <c r="BL12" s="60" t="str">
        <f t="shared" si="56"/>
        <v/>
      </c>
      <c r="BM12" s="302"/>
      <c r="BN12" s="36" t="str">
        <f t="shared" si="57"/>
        <v/>
      </c>
      <c r="BO12" s="32" t="str">
        <f t="shared" si="58"/>
        <v/>
      </c>
      <c r="BP12" s="33" t="str">
        <f t="shared" si="59"/>
        <v/>
      </c>
      <c r="BQ12" s="35" t="str">
        <f t="shared" si="60"/>
        <v/>
      </c>
      <c r="BR12" s="49" t="str">
        <f t="shared" si="61"/>
        <v/>
      </c>
      <c r="BS12" s="27" t="str">
        <f t="shared" si="62"/>
        <v/>
      </c>
      <c r="BT12" s="50" t="str">
        <f t="shared" si="63"/>
        <v/>
      </c>
      <c r="BU12" s="60" t="str">
        <f t="shared" si="64"/>
        <v/>
      </c>
      <c r="BV12" s="5">
        <v>13</v>
      </c>
      <c r="BX12" s="78">
        <v>13</v>
      </c>
      <c r="BY12" s="105" t="str">
        <f t="shared" si="65"/>
        <v/>
      </c>
      <c r="BZ12" s="105" t="str">
        <f t="shared" si="66"/>
        <v/>
      </c>
      <c r="CA12" s="105" t="str">
        <f t="shared" si="67"/>
        <v/>
      </c>
      <c r="CB12" s="106" t="str">
        <f t="shared" si="68"/>
        <v/>
      </c>
      <c r="CC12" s="107" t="str">
        <f t="shared" si="69"/>
        <v/>
      </c>
      <c r="CD12" s="88" t="str">
        <f t="shared" si="70"/>
        <v/>
      </c>
      <c r="CE12" s="23" t="str">
        <f t="shared" si="71"/>
        <v/>
      </c>
      <c r="CF12" s="24" t="str">
        <f t="shared" si="72"/>
        <v/>
      </c>
      <c r="CG12" s="89" t="str">
        <f t="shared" si="73"/>
        <v/>
      </c>
      <c r="CH12" s="22"/>
      <c r="CI12" s="78">
        <v>13</v>
      </c>
      <c r="CJ12" s="105" t="e">
        <f t="shared" si="74"/>
        <v>#N/A</v>
      </c>
      <c r="CK12" s="105" t="e">
        <f t="shared" si="75"/>
        <v>#N/A</v>
      </c>
      <c r="CL12" s="105" t="e">
        <f t="shared" si="76"/>
        <v>#N/A</v>
      </c>
      <c r="CM12" s="105" t="e">
        <f t="shared" si="77"/>
        <v>#N/A</v>
      </c>
      <c r="CN12" s="115" t="e">
        <f t="shared" si="78"/>
        <v>#N/A</v>
      </c>
      <c r="CO12" s="105" t="e">
        <f t="shared" si="79"/>
        <v>#N/A</v>
      </c>
      <c r="CP12" s="115" t="e">
        <f t="shared" si="80"/>
        <v>#N/A</v>
      </c>
    </row>
    <row r="13" spans="1:95" ht="15" customHeight="1">
      <c r="A13" s="5">
        <v>14</v>
      </c>
      <c r="B13" s="30" t="str">
        <f t="shared" si="0"/>
        <v/>
      </c>
      <c r="C13" s="27" t="str">
        <f t="shared" si="1"/>
        <v/>
      </c>
      <c r="D13" s="119" t="str">
        <f t="shared" si="2"/>
        <v/>
      </c>
      <c r="E13" s="28" t="str">
        <f t="shared" si="3"/>
        <v/>
      </c>
      <c r="F13" s="29" t="str">
        <f t="shared" si="4"/>
        <v/>
      </c>
      <c r="G13" s="49" t="str">
        <f t="shared" si="5"/>
        <v/>
      </c>
      <c r="H13" s="27" t="str">
        <f t="shared" si="6"/>
        <v/>
      </c>
      <c r="I13" s="50" t="str">
        <f t="shared" si="7"/>
        <v/>
      </c>
      <c r="J13" s="43" t="str">
        <f t="shared" si="8"/>
        <v/>
      </c>
      <c r="K13" s="302"/>
      <c r="L13" s="36" t="str">
        <f t="shared" si="9"/>
        <v/>
      </c>
      <c r="M13" s="32" t="str">
        <f t="shared" si="10"/>
        <v/>
      </c>
      <c r="N13" s="33" t="str">
        <f t="shared" si="11"/>
        <v/>
      </c>
      <c r="O13" s="35" t="str">
        <f t="shared" si="12"/>
        <v/>
      </c>
      <c r="P13" s="49" t="str">
        <f t="shared" si="13"/>
        <v/>
      </c>
      <c r="Q13" s="27" t="str">
        <f t="shared" si="14"/>
        <v/>
      </c>
      <c r="R13" s="50" t="str">
        <f t="shared" si="15"/>
        <v/>
      </c>
      <c r="S13" s="60" t="str">
        <f t="shared" si="16"/>
        <v/>
      </c>
      <c r="T13" s="302"/>
      <c r="U13" s="36" t="str">
        <f t="shared" si="17"/>
        <v/>
      </c>
      <c r="V13" s="32" t="str">
        <f t="shared" si="18"/>
        <v/>
      </c>
      <c r="W13" s="33" t="str">
        <f t="shared" si="19"/>
        <v/>
      </c>
      <c r="X13" s="35" t="str">
        <f t="shared" si="20"/>
        <v/>
      </c>
      <c r="Y13" s="49" t="str">
        <f t="shared" si="21"/>
        <v/>
      </c>
      <c r="Z13" s="27" t="str">
        <f t="shared" si="22"/>
        <v/>
      </c>
      <c r="AA13" s="50" t="str">
        <f t="shared" si="23"/>
        <v/>
      </c>
      <c r="AB13" s="60" t="str">
        <f t="shared" si="24"/>
        <v/>
      </c>
      <c r="AC13" s="302"/>
      <c r="AD13" s="36" t="str">
        <f t="shared" si="25"/>
        <v/>
      </c>
      <c r="AE13" s="32" t="str">
        <f t="shared" si="26"/>
        <v/>
      </c>
      <c r="AF13" s="33" t="str">
        <f t="shared" si="27"/>
        <v/>
      </c>
      <c r="AG13" s="35" t="str">
        <f t="shared" si="28"/>
        <v/>
      </c>
      <c r="AH13" s="49" t="str">
        <f t="shared" si="29"/>
        <v/>
      </c>
      <c r="AI13" s="27" t="str">
        <f t="shared" si="30"/>
        <v/>
      </c>
      <c r="AJ13" s="50" t="str">
        <f t="shared" si="31"/>
        <v/>
      </c>
      <c r="AK13" s="60" t="str">
        <f t="shared" si="32"/>
        <v/>
      </c>
      <c r="AL13" s="302"/>
      <c r="AM13" s="36" t="str">
        <f t="shared" si="33"/>
        <v/>
      </c>
      <c r="AN13" s="32" t="str">
        <f t="shared" si="34"/>
        <v/>
      </c>
      <c r="AO13" s="33" t="str">
        <f t="shared" si="35"/>
        <v/>
      </c>
      <c r="AP13" s="35" t="str">
        <f t="shared" si="36"/>
        <v/>
      </c>
      <c r="AQ13" s="49" t="str">
        <f t="shared" si="37"/>
        <v/>
      </c>
      <c r="AR13" s="27" t="str">
        <f t="shared" si="38"/>
        <v/>
      </c>
      <c r="AS13" s="50" t="str">
        <f t="shared" si="39"/>
        <v/>
      </c>
      <c r="AT13" s="60" t="str">
        <f t="shared" si="40"/>
        <v/>
      </c>
      <c r="AU13" s="302"/>
      <c r="AV13" s="36" t="str">
        <f t="shared" si="41"/>
        <v/>
      </c>
      <c r="AW13" s="32" t="str">
        <f t="shared" si="42"/>
        <v/>
      </c>
      <c r="AX13" s="33" t="str">
        <f t="shared" si="43"/>
        <v/>
      </c>
      <c r="AY13" s="35" t="str">
        <f t="shared" si="44"/>
        <v/>
      </c>
      <c r="AZ13" s="49" t="str">
        <f t="shared" si="45"/>
        <v/>
      </c>
      <c r="BA13" s="27" t="str">
        <f t="shared" si="46"/>
        <v/>
      </c>
      <c r="BB13" s="50" t="str">
        <f t="shared" si="47"/>
        <v/>
      </c>
      <c r="BC13" s="60" t="str">
        <f t="shared" si="48"/>
        <v/>
      </c>
      <c r="BD13" s="302"/>
      <c r="BE13" s="36" t="str">
        <f t="shared" si="49"/>
        <v/>
      </c>
      <c r="BF13" s="32" t="str">
        <f t="shared" si="50"/>
        <v/>
      </c>
      <c r="BG13" s="33" t="str">
        <f t="shared" si="51"/>
        <v/>
      </c>
      <c r="BH13" s="35" t="str">
        <f t="shared" si="52"/>
        <v/>
      </c>
      <c r="BI13" s="49" t="str">
        <f t="shared" si="53"/>
        <v/>
      </c>
      <c r="BJ13" s="27" t="str">
        <f t="shared" si="54"/>
        <v/>
      </c>
      <c r="BK13" s="50" t="str">
        <f t="shared" si="55"/>
        <v/>
      </c>
      <c r="BL13" s="60" t="str">
        <f t="shared" si="56"/>
        <v/>
      </c>
      <c r="BM13" s="302"/>
      <c r="BN13" s="36" t="str">
        <f t="shared" si="57"/>
        <v/>
      </c>
      <c r="BO13" s="32" t="str">
        <f t="shared" si="58"/>
        <v/>
      </c>
      <c r="BP13" s="33" t="str">
        <f t="shared" si="59"/>
        <v/>
      </c>
      <c r="BQ13" s="35" t="str">
        <f t="shared" si="60"/>
        <v/>
      </c>
      <c r="BR13" s="49" t="str">
        <f t="shared" si="61"/>
        <v/>
      </c>
      <c r="BS13" s="27" t="str">
        <f t="shared" si="62"/>
        <v/>
      </c>
      <c r="BT13" s="50" t="str">
        <f t="shared" si="63"/>
        <v/>
      </c>
      <c r="BU13" s="60" t="str">
        <f t="shared" si="64"/>
        <v/>
      </c>
      <c r="BV13" s="5">
        <v>14</v>
      </c>
      <c r="BX13" s="78">
        <v>14</v>
      </c>
      <c r="BY13" s="105" t="str">
        <f t="shared" si="65"/>
        <v/>
      </c>
      <c r="BZ13" s="105" t="str">
        <f t="shared" si="66"/>
        <v/>
      </c>
      <c r="CA13" s="105" t="str">
        <f t="shared" si="67"/>
        <v/>
      </c>
      <c r="CB13" s="106" t="str">
        <f t="shared" si="68"/>
        <v/>
      </c>
      <c r="CC13" s="107" t="str">
        <f t="shared" si="69"/>
        <v/>
      </c>
      <c r="CD13" s="88" t="str">
        <f t="shared" si="70"/>
        <v/>
      </c>
      <c r="CE13" s="23" t="str">
        <f t="shared" si="71"/>
        <v/>
      </c>
      <c r="CF13" s="24" t="str">
        <f t="shared" si="72"/>
        <v/>
      </c>
      <c r="CG13" s="89" t="str">
        <f t="shared" si="73"/>
        <v/>
      </c>
      <c r="CH13" s="22"/>
      <c r="CI13" s="78">
        <v>14</v>
      </c>
      <c r="CJ13" s="105" t="e">
        <f t="shared" si="74"/>
        <v>#N/A</v>
      </c>
      <c r="CK13" s="105" t="e">
        <f t="shared" si="75"/>
        <v>#N/A</v>
      </c>
      <c r="CL13" s="105" t="e">
        <f t="shared" si="76"/>
        <v>#N/A</v>
      </c>
      <c r="CM13" s="105" t="e">
        <f t="shared" si="77"/>
        <v>#N/A</v>
      </c>
      <c r="CN13" s="115" t="e">
        <f t="shared" si="78"/>
        <v>#N/A</v>
      </c>
      <c r="CO13" s="105" t="e">
        <f t="shared" si="79"/>
        <v>#N/A</v>
      </c>
      <c r="CP13" s="115" t="e">
        <f t="shared" si="80"/>
        <v>#N/A</v>
      </c>
    </row>
    <row r="14" spans="1:95" ht="15" customHeight="1">
      <c r="A14" s="4">
        <v>15</v>
      </c>
      <c r="B14" s="30" t="str">
        <f t="shared" si="0"/>
        <v/>
      </c>
      <c r="C14" s="27" t="str">
        <f t="shared" si="1"/>
        <v/>
      </c>
      <c r="D14" s="119" t="str">
        <f t="shared" si="2"/>
        <v/>
      </c>
      <c r="E14" s="28" t="str">
        <f t="shared" si="3"/>
        <v/>
      </c>
      <c r="F14" s="29" t="str">
        <f t="shared" si="4"/>
        <v/>
      </c>
      <c r="G14" s="49" t="str">
        <f t="shared" si="5"/>
        <v/>
      </c>
      <c r="H14" s="27" t="str">
        <f t="shared" si="6"/>
        <v/>
      </c>
      <c r="I14" s="50" t="str">
        <f t="shared" si="7"/>
        <v/>
      </c>
      <c r="J14" s="43" t="str">
        <f t="shared" si="8"/>
        <v/>
      </c>
      <c r="K14" s="302"/>
      <c r="L14" s="31" t="str">
        <f t="shared" si="9"/>
        <v/>
      </c>
      <c r="M14" s="27" t="str">
        <f t="shared" si="10"/>
        <v/>
      </c>
      <c r="N14" s="28" t="str">
        <f t="shared" si="11"/>
        <v/>
      </c>
      <c r="O14" s="29" t="str">
        <f t="shared" si="12"/>
        <v/>
      </c>
      <c r="P14" s="49" t="str">
        <f t="shared" si="13"/>
        <v/>
      </c>
      <c r="Q14" s="27" t="str">
        <f t="shared" si="14"/>
        <v/>
      </c>
      <c r="R14" s="50" t="str">
        <f t="shared" si="15"/>
        <v/>
      </c>
      <c r="S14" s="60" t="str">
        <f t="shared" si="16"/>
        <v/>
      </c>
      <c r="T14" s="302"/>
      <c r="U14" s="36" t="str">
        <f t="shared" si="17"/>
        <v/>
      </c>
      <c r="V14" s="32" t="str">
        <f t="shared" si="18"/>
        <v/>
      </c>
      <c r="W14" s="33" t="str">
        <f t="shared" si="19"/>
        <v/>
      </c>
      <c r="X14" s="29" t="str">
        <f t="shared" si="20"/>
        <v/>
      </c>
      <c r="Y14" s="49" t="str">
        <f t="shared" si="21"/>
        <v/>
      </c>
      <c r="Z14" s="27" t="str">
        <f t="shared" si="22"/>
        <v/>
      </c>
      <c r="AA14" s="50" t="str">
        <f t="shared" si="23"/>
        <v/>
      </c>
      <c r="AB14" s="60" t="str">
        <f t="shared" si="24"/>
        <v/>
      </c>
      <c r="AC14" s="302"/>
      <c r="AD14" s="36" t="str">
        <f t="shared" si="25"/>
        <v/>
      </c>
      <c r="AE14" s="32" t="str">
        <f t="shared" si="26"/>
        <v/>
      </c>
      <c r="AF14" s="33" t="str">
        <f t="shared" si="27"/>
        <v/>
      </c>
      <c r="AG14" s="29" t="str">
        <f t="shared" si="28"/>
        <v/>
      </c>
      <c r="AH14" s="49" t="str">
        <f t="shared" si="29"/>
        <v/>
      </c>
      <c r="AI14" s="27" t="str">
        <f t="shared" si="30"/>
        <v/>
      </c>
      <c r="AJ14" s="50" t="str">
        <f t="shared" si="31"/>
        <v/>
      </c>
      <c r="AK14" s="60" t="str">
        <f t="shared" si="32"/>
        <v/>
      </c>
      <c r="AL14" s="302"/>
      <c r="AM14" s="36" t="str">
        <f t="shared" si="33"/>
        <v/>
      </c>
      <c r="AN14" s="32" t="str">
        <f t="shared" si="34"/>
        <v/>
      </c>
      <c r="AO14" s="33" t="str">
        <f t="shared" si="35"/>
        <v/>
      </c>
      <c r="AP14" s="29" t="str">
        <f t="shared" si="36"/>
        <v/>
      </c>
      <c r="AQ14" s="49" t="str">
        <f t="shared" si="37"/>
        <v/>
      </c>
      <c r="AR14" s="27" t="str">
        <f t="shared" si="38"/>
        <v/>
      </c>
      <c r="AS14" s="50" t="str">
        <f t="shared" si="39"/>
        <v/>
      </c>
      <c r="AT14" s="60" t="str">
        <f t="shared" si="40"/>
        <v/>
      </c>
      <c r="AU14" s="302"/>
      <c r="AV14" s="36" t="str">
        <f t="shared" si="41"/>
        <v/>
      </c>
      <c r="AW14" s="32" t="str">
        <f t="shared" si="42"/>
        <v/>
      </c>
      <c r="AX14" s="33" t="str">
        <f t="shared" si="43"/>
        <v/>
      </c>
      <c r="AY14" s="29" t="str">
        <f t="shared" si="44"/>
        <v/>
      </c>
      <c r="AZ14" s="49" t="str">
        <f t="shared" si="45"/>
        <v/>
      </c>
      <c r="BA14" s="27" t="str">
        <f t="shared" si="46"/>
        <v/>
      </c>
      <c r="BB14" s="50" t="str">
        <f t="shared" si="47"/>
        <v/>
      </c>
      <c r="BC14" s="60" t="str">
        <f t="shared" si="48"/>
        <v/>
      </c>
      <c r="BD14" s="302"/>
      <c r="BE14" s="36" t="str">
        <f t="shared" si="49"/>
        <v/>
      </c>
      <c r="BF14" s="32" t="str">
        <f t="shared" si="50"/>
        <v/>
      </c>
      <c r="BG14" s="33" t="str">
        <f t="shared" si="51"/>
        <v/>
      </c>
      <c r="BH14" s="29" t="str">
        <f t="shared" si="52"/>
        <v/>
      </c>
      <c r="BI14" s="49" t="str">
        <f t="shared" si="53"/>
        <v/>
      </c>
      <c r="BJ14" s="27" t="str">
        <f t="shared" si="54"/>
        <v/>
      </c>
      <c r="BK14" s="50" t="str">
        <f t="shared" si="55"/>
        <v/>
      </c>
      <c r="BL14" s="60" t="str">
        <f t="shared" si="56"/>
        <v/>
      </c>
      <c r="BM14" s="302"/>
      <c r="BN14" s="36" t="str">
        <f t="shared" si="57"/>
        <v/>
      </c>
      <c r="BO14" s="32" t="str">
        <f t="shared" si="58"/>
        <v/>
      </c>
      <c r="BP14" s="33" t="str">
        <f t="shared" si="59"/>
        <v/>
      </c>
      <c r="BQ14" s="29" t="str">
        <f t="shared" si="60"/>
        <v/>
      </c>
      <c r="BR14" s="49" t="str">
        <f t="shared" si="61"/>
        <v/>
      </c>
      <c r="BS14" s="27" t="str">
        <f t="shared" si="62"/>
        <v/>
      </c>
      <c r="BT14" s="50" t="str">
        <f t="shared" si="63"/>
        <v/>
      </c>
      <c r="BU14" s="60" t="str">
        <f t="shared" si="64"/>
        <v/>
      </c>
      <c r="BV14" s="5">
        <v>15</v>
      </c>
      <c r="BX14" s="78">
        <v>15</v>
      </c>
      <c r="BY14" s="105" t="str">
        <f t="shared" si="65"/>
        <v/>
      </c>
      <c r="BZ14" s="105" t="str">
        <f t="shared" si="66"/>
        <v/>
      </c>
      <c r="CA14" s="105" t="str">
        <f t="shared" si="67"/>
        <v/>
      </c>
      <c r="CB14" s="106" t="str">
        <f t="shared" si="68"/>
        <v/>
      </c>
      <c r="CC14" s="107" t="str">
        <f t="shared" si="69"/>
        <v/>
      </c>
      <c r="CD14" s="88" t="str">
        <f t="shared" si="70"/>
        <v/>
      </c>
      <c r="CE14" s="23" t="str">
        <f t="shared" si="71"/>
        <v/>
      </c>
      <c r="CF14" s="24" t="str">
        <f t="shared" si="72"/>
        <v/>
      </c>
      <c r="CG14" s="89" t="str">
        <f t="shared" si="73"/>
        <v/>
      </c>
      <c r="CH14" s="22"/>
      <c r="CI14" s="78">
        <v>15</v>
      </c>
      <c r="CJ14" s="105" t="e">
        <f t="shared" si="74"/>
        <v>#N/A</v>
      </c>
      <c r="CK14" s="105" t="e">
        <f t="shared" si="75"/>
        <v>#N/A</v>
      </c>
      <c r="CL14" s="105" t="e">
        <f t="shared" si="76"/>
        <v>#N/A</v>
      </c>
      <c r="CM14" s="105" t="e">
        <f t="shared" si="77"/>
        <v>#N/A</v>
      </c>
      <c r="CN14" s="115" t="e">
        <f t="shared" si="78"/>
        <v>#N/A</v>
      </c>
      <c r="CO14" s="105" t="e">
        <f t="shared" si="79"/>
        <v>#N/A</v>
      </c>
      <c r="CP14" s="115" t="e">
        <f t="shared" si="80"/>
        <v>#N/A</v>
      </c>
    </row>
    <row r="15" spans="1:95" ht="15" customHeight="1">
      <c r="A15" s="5">
        <v>16</v>
      </c>
      <c r="B15" s="30" t="str">
        <f t="shared" si="0"/>
        <v/>
      </c>
      <c r="C15" s="27" t="str">
        <f t="shared" si="1"/>
        <v/>
      </c>
      <c r="D15" s="119" t="str">
        <f t="shared" si="2"/>
        <v/>
      </c>
      <c r="E15" s="28" t="str">
        <f t="shared" si="3"/>
        <v/>
      </c>
      <c r="F15" s="29" t="str">
        <f t="shared" si="4"/>
        <v/>
      </c>
      <c r="G15" s="49" t="str">
        <f t="shared" si="5"/>
        <v/>
      </c>
      <c r="H15" s="27" t="str">
        <f t="shared" si="6"/>
        <v/>
      </c>
      <c r="I15" s="50" t="str">
        <f t="shared" si="7"/>
        <v/>
      </c>
      <c r="J15" s="43" t="str">
        <f t="shared" si="8"/>
        <v/>
      </c>
      <c r="K15" s="302"/>
      <c r="L15" s="36" t="str">
        <f t="shared" si="9"/>
        <v/>
      </c>
      <c r="M15" s="32" t="str">
        <f t="shared" si="10"/>
        <v/>
      </c>
      <c r="N15" s="33" t="str">
        <f t="shared" si="11"/>
        <v/>
      </c>
      <c r="O15" s="35" t="str">
        <f t="shared" si="12"/>
        <v/>
      </c>
      <c r="P15" s="49" t="str">
        <f t="shared" si="13"/>
        <v/>
      </c>
      <c r="Q15" s="27" t="str">
        <f t="shared" si="14"/>
        <v/>
      </c>
      <c r="R15" s="50" t="str">
        <f t="shared" si="15"/>
        <v/>
      </c>
      <c r="S15" s="60" t="str">
        <f t="shared" si="16"/>
        <v/>
      </c>
      <c r="T15" s="302"/>
      <c r="U15" s="36" t="str">
        <f t="shared" si="17"/>
        <v/>
      </c>
      <c r="V15" s="32" t="str">
        <f t="shared" si="18"/>
        <v/>
      </c>
      <c r="W15" s="33" t="str">
        <f t="shared" si="19"/>
        <v/>
      </c>
      <c r="X15" s="35" t="str">
        <f t="shared" si="20"/>
        <v/>
      </c>
      <c r="Y15" s="49" t="str">
        <f t="shared" si="21"/>
        <v/>
      </c>
      <c r="Z15" s="27" t="str">
        <f t="shared" si="22"/>
        <v/>
      </c>
      <c r="AA15" s="50" t="str">
        <f t="shared" si="23"/>
        <v/>
      </c>
      <c r="AB15" s="60" t="str">
        <f t="shared" si="24"/>
        <v/>
      </c>
      <c r="AC15" s="302"/>
      <c r="AD15" s="36" t="str">
        <f t="shared" si="25"/>
        <v/>
      </c>
      <c r="AE15" s="32" t="str">
        <f t="shared" si="26"/>
        <v/>
      </c>
      <c r="AF15" s="33" t="str">
        <f t="shared" si="27"/>
        <v/>
      </c>
      <c r="AG15" s="35" t="str">
        <f t="shared" si="28"/>
        <v/>
      </c>
      <c r="AH15" s="49" t="str">
        <f t="shared" si="29"/>
        <v/>
      </c>
      <c r="AI15" s="27" t="str">
        <f t="shared" si="30"/>
        <v/>
      </c>
      <c r="AJ15" s="50" t="str">
        <f t="shared" si="31"/>
        <v/>
      </c>
      <c r="AK15" s="60" t="str">
        <f t="shared" si="32"/>
        <v/>
      </c>
      <c r="AL15" s="302"/>
      <c r="AM15" s="36" t="str">
        <f t="shared" si="33"/>
        <v/>
      </c>
      <c r="AN15" s="32" t="str">
        <f t="shared" si="34"/>
        <v/>
      </c>
      <c r="AO15" s="33" t="str">
        <f t="shared" si="35"/>
        <v/>
      </c>
      <c r="AP15" s="35" t="str">
        <f t="shared" si="36"/>
        <v/>
      </c>
      <c r="AQ15" s="49" t="str">
        <f t="shared" si="37"/>
        <v/>
      </c>
      <c r="AR15" s="27" t="str">
        <f t="shared" si="38"/>
        <v/>
      </c>
      <c r="AS15" s="50" t="str">
        <f t="shared" si="39"/>
        <v/>
      </c>
      <c r="AT15" s="60" t="str">
        <f t="shared" si="40"/>
        <v/>
      </c>
      <c r="AU15" s="302"/>
      <c r="AV15" s="36" t="str">
        <f t="shared" si="41"/>
        <v/>
      </c>
      <c r="AW15" s="32" t="str">
        <f t="shared" si="42"/>
        <v/>
      </c>
      <c r="AX15" s="33" t="str">
        <f t="shared" si="43"/>
        <v/>
      </c>
      <c r="AY15" s="35" t="str">
        <f t="shared" si="44"/>
        <v/>
      </c>
      <c r="AZ15" s="49" t="str">
        <f t="shared" si="45"/>
        <v/>
      </c>
      <c r="BA15" s="27" t="str">
        <f t="shared" si="46"/>
        <v/>
      </c>
      <c r="BB15" s="50" t="str">
        <f t="shared" si="47"/>
        <v/>
      </c>
      <c r="BC15" s="60" t="str">
        <f t="shared" si="48"/>
        <v/>
      </c>
      <c r="BD15" s="302"/>
      <c r="BE15" s="36" t="str">
        <f t="shared" si="49"/>
        <v/>
      </c>
      <c r="BF15" s="32" t="str">
        <f t="shared" si="50"/>
        <v/>
      </c>
      <c r="BG15" s="33" t="str">
        <f t="shared" si="51"/>
        <v/>
      </c>
      <c r="BH15" s="35" t="str">
        <f t="shared" si="52"/>
        <v/>
      </c>
      <c r="BI15" s="49" t="str">
        <f t="shared" si="53"/>
        <v/>
      </c>
      <c r="BJ15" s="27" t="str">
        <f t="shared" si="54"/>
        <v/>
      </c>
      <c r="BK15" s="50" t="str">
        <f t="shared" si="55"/>
        <v/>
      </c>
      <c r="BL15" s="60" t="str">
        <f t="shared" si="56"/>
        <v/>
      </c>
      <c r="BM15" s="302"/>
      <c r="BN15" s="36" t="str">
        <f t="shared" si="57"/>
        <v/>
      </c>
      <c r="BO15" s="32" t="str">
        <f t="shared" si="58"/>
        <v/>
      </c>
      <c r="BP15" s="33" t="str">
        <f t="shared" si="59"/>
        <v/>
      </c>
      <c r="BQ15" s="35" t="str">
        <f t="shared" si="60"/>
        <v/>
      </c>
      <c r="BR15" s="49" t="str">
        <f t="shared" si="61"/>
        <v/>
      </c>
      <c r="BS15" s="27" t="str">
        <f t="shared" si="62"/>
        <v/>
      </c>
      <c r="BT15" s="50" t="str">
        <f t="shared" si="63"/>
        <v/>
      </c>
      <c r="BU15" s="60" t="str">
        <f t="shared" si="64"/>
        <v/>
      </c>
      <c r="BV15" s="5">
        <v>16</v>
      </c>
      <c r="BX15" s="78">
        <v>16</v>
      </c>
      <c r="BY15" s="105" t="str">
        <f t="shared" si="65"/>
        <v/>
      </c>
      <c r="BZ15" s="105" t="str">
        <f t="shared" si="66"/>
        <v/>
      </c>
      <c r="CA15" s="105" t="str">
        <f t="shared" si="67"/>
        <v/>
      </c>
      <c r="CB15" s="106" t="str">
        <f t="shared" si="68"/>
        <v/>
      </c>
      <c r="CC15" s="107" t="str">
        <f t="shared" si="69"/>
        <v/>
      </c>
      <c r="CD15" s="88" t="str">
        <f t="shared" si="70"/>
        <v/>
      </c>
      <c r="CE15" s="23" t="str">
        <f t="shared" si="71"/>
        <v/>
      </c>
      <c r="CF15" s="24" t="str">
        <f t="shared" si="72"/>
        <v/>
      </c>
      <c r="CG15" s="89" t="str">
        <f t="shared" si="73"/>
        <v/>
      </c>
      <c r="CH15" s="22"/>
      <c r="CI15" s="78">
        <v>16</v>
      </c>
      <c r="CJ15" s="105" t="e">
        <f t="shared" si="74"/>
        <v>#N/A</v>
      </c>
      <c r="CK15" s="105" t="e">
        <f t="shared" si="75"/>
        <v>#N/A</v>
      </c>
      <c r="CL15" s="105" t="e">
        <f t="shared" si="76"/>
        <v>#N/A</v>
      </c>
      <c r="CM15" s="105" t="e">
        <f t="shared" si="77"/>
        <v>#N/A</v>
      </c>
      <c r="CN15" s="115" t="e">
        <f t="shared" si="78"/>
        <v>#N/A</v>
      </c>
      <c r="CO15" s="105" t="e">
        <f t="shared" si="79"/>
        <v>#N/A</v>
      </c>
      <c r="CP15" s="115" t="e">
        <f t="shared" si="80"/>
        <v>#N/A</v>
      </c>
    </row>
    <row r="16" spans="1:95" ht="15" customHeight="1">
      <c r="A16" s="5">
        <v>17</v>
      </c>
      <c r="B16" s="30">
        <f t="shared" si="0"/>
        <v>2430</v>
      </c>
      <c r="C16" s="27">
        <f t="shared" si="1"/>
        <v>10</v>
      </c>
      <c r="D16" s="119">
        <f t="shared" si="2"/>
        <v>2263.9956762243592</v>
      </c>
      <c r="E16" s="28">
        <f t="shared" si="3"/>
        <v>0.82</v>
      </c>
      <c r="F16" s="29">
        <f t="shared" si="4"/>
        <v>247.44362471750921</v>
      </c>
      <c r="G16" s="49">
        <f t="shared" si="5"/>
        <v>6.2591690080624431</v>
      </c>
      <c r="H16" s="27">
        <f t="shared" si="6"/>
        <v>39.532983435784651</v>
      </c>
      <c r="I16" s="50">
        <f t="shared" si="7"/>
        <v>14.392350195982271</v>
      </c>
      <c r="J16" s="43">
        <f t="shared" si="8"/>
        <v>14.59451912345601</v>
      </c>
      <c r="K16" s="302"/>
      <c r="L16" s="36">
        <f t="shared" si="9"/>
        <v>1944</v>
      </c>
      <c r="M16" s="32">
        <f t="shared" si="10"/>
        <v>10</v>
      </c>
      <c r="N16" s="33">
        <f t="shared" si="11"/>
        <v>0.74</v>
      </c>
      <c r="O16" s="35">
        <f t="shared" si="12"/>
        <v>224.00866023405118</v>
      </c>
      <c r="P16" s="49">
        <f t="shared" si="13"/>
        <v>6.1232557342054594</v>
      </c>
      <c r="Q16" s="27">
        <f t="shared" si="14"/>
        <v>36.583260598231092</v>
      </c>
      <c r="R16" s="50">
        <f t="shared" si="15"/>
        <v>15.479186554997703</v>
      </c>
      <c r="S16" s="60">
        <f t="shared" si="16"/>
        <v>15.671817038745042</v>
      </c>
      <c r="T16" s="302"/>
      <c r="U16" s="36">
        <f t="shared" si="17"/>
        <v>1458</v>
      </c>
      <c r="V16" s="32">
        <f t="shared" si="18"/>
        <v>10</v>
      </c>
      <c r="W16" s="33">
        <f t="shared" si="19"/>
        <v>0.64</v>
      </c>
      <c r="X16" s="35">
        <f t="shared" si="20"/>
        <v>193.46997376854742</v>
      </c>
      <c r="Y16" s="49">
        <f t="shared" si="21"/>
        <v>5.9689872376632662</v>
      </c>
      <c r="Z16" s="27">
        <f t="shared" si="22"/>
        <v>32.412529306108361</v>
      </c>
      <c r="AA16" s="50">
        <f t="shared" si="23"/>
        <v>16.824135542280448</v>
      </c>
      <c r="AB16" s="60">
        <f t="shared" si="24"/>
        <v>17.003346430196807</v>
      </c>
      <c r="AC16" s="302"/>
      <c r="AD16" s="36" t="str">
        <f t="shared" si="25"/>
        <v/>
      </c>
      <c r="AE16" s="32" t="str">
        <f t="shared" si="26"/>
        <v/>
      </c>
      <c r="AF16" s="33" t="str">
        <f t="shared" si="27"/>
        <v/>
      </c>
      <c r="AG16" s="35" t="str">
        <f t="shared" si="28"/>
        <v/>
      </c>
      <c r="AH16" s="49" t="str">
        <f t="shared" si="29"/>
        <v/>
      </c>
      <c r="AI16" s="27" t="str">
        <f t="shared" si="30"/>
        <v/>
      </c>
      <c r="AJ16" s="50" t="str">
        <f t="shared" si="31"/>
        <v/>
      </c>
      <c r="AK16" s="60" t="str">
        <f t="shared" si="32"/>
        <v/>
      </c>
      <c r="AL16" s="302"/>
      <c r="AM16" s="36" t="str">
        <f t="shared" si="33"/>
        <v/>
      </c>
      <c r="AN16" s="32" t="str">
        <f t="shared" si="34"/>
        <v/>
      </c>
      <c r="AO16" s="33" t="str">
        <f t="shared" si="35"/>
        <v/>
      </c>
      <c r="AP16" s="35" t="str">
        <f t="shared" si="36"/>
        <v/>
      </c>
      <c r="AQ16" s="49" t="str">
        <f t="shared" si="37"/>
        <v/>
      </c>
      <c r="AR16" s="27" t="str">
        <f t="shared" si="38"/>
        <v/>
      </c>
      <c r="AS16" s="50" t="str">
        <f t="shared" si="39"/>
        <v/>
      </c>
      <c r="AT16" s="60" t="str">
        <f t="shared" si="40"/>
        <v/>
      </c>
      <c r="AU16" s="302"/>
      <c r="AV16" s="36" t="str">
        <f t="shared" si="41"/>
        <v/>
      </c>
      <c r="AW16" s="32" t="str">
        <f t="shared" si="42"/>
        <v/>
      </c>
      <c r="AX16" s="33" t="str">
        <f t="shared" si="43"/>
        <v/>
      </c>
      <c r="AY16" s="35" t="str">
        <f t="shared" si="44"/>
        <v/>
      </c>
      <c r="AZ16" s="49" t="str">
        <f t="shared" si="45"/>
        <v/>
      </c>
      <c r="BA16" s="27" t="str">
        <f t="shared" si="46"/>
        <v/>
      </c>
      <c r="BB16" s="50" t="str">
        <f t="shared" si="47"/>
        <v/>
      </c>
      <c r="BC16" s="60" t="str">
        <f t="shared" si="48"/>
        <v/>
      </c>
      <c r="BD16" s="302"/>
      <c r="BE16" s="36" t="str">
        <f t="shared" si="49"/>
        <v/>
      </c>
      <c r="BF16" s="32" t="str">
        <f t="shared" si="50"/>
        <v/>
      </c>
      <c r="BG16" s="33" t="str">
        <f t="shared" si="51"/>
        <v/>
      </c>
      <c r="BH16" s="35" t="str">
        <f t="shared" si="52"/>
        <v/>
      </c>
      <c r="BI16" s="49" t="str">
        <f t="shared" si="53"/>
        <v/>
      </c>
      <c r="BJ16" s="27" t="str">
        <f t="shared" si="54"/>
        <v/>
      </c>
      <c r="BK16" s="50" t="str">
        <f t="shared" si="55"/>
        <v/>
      </c>
      <c r="BL16" s="60" t="str">
        <f t="shared" si="56"/>
        <v/>
      </c>
      <c r="BM16" s="302"/>
      <c r="BN16" s="36" t="str">
        <f t="shared" si="57"/>
        <v/>
      </c>
      <c r="BO16" s="32" t="str">
        <f t="shared" si="58"/>
        <v/>
      </c>
      <c r="BP16" s="33" t="str">
        <f t="shared" si="59"/>
        <v/>
      </c>
      <c r="BQ16" s="35" t="str">
        <f t="shared" si="60"/>
        <v/>
      </c>
      <c r="BR16" s="49" t="str">
        <f t="shared" si="61"/>
        <v/>
      </c>
      <c r="BS16" s="27" t="str">
        <f t="shared" si="62"/>
        <v/>
      </c>
      <c r="BT16" s="50" t="str">
        <f t="shared" si="63"/>
        <v/>
      </c>
      <c r="BU16" s="60" t="str">
        <f t="shared" si="64"/>
        <v/>
      </c>
      <c r="BV16" s="5">
        <v>17</v>
      </c>
      <c r="BX16" s="78">
        <v>17</v>
      </c>
      <c r="BY16" s="105">
        <f t="shared" si="65"/>
        <v>1458</v>
      </c>
      <c r="BZ16" s="105">
        <f t="shared" si="66"/>
        <v>10.372901845384281</v>
      </c>
      <c r="CA16" s="105">
        <f t="shared" si="67"/>
        <v>16.816680233468109</v>
      </c>
      <c r="CB16" s="106">
        <f t="shared" si="68"/>
        <v>193.46997376854742</v>
      </c>
      <c r="CC16" s="107">
        <f t="shared" si="69"/>
        <v>0.64</v>
      </c>
      <c r="CD16" s="88">
        <f t="shared" si="70"/>
        <v>6.1037020282205896</v>
      </c>
      <c r="CE16" s="23">
        <f t="shared" si="71"/>
        <v>31.697152461577431</v>
      </c>
      <c r="CF16" s="24">
        <f t="shared" si="72"/>
        <v>16.637436913827518</v>
      </c>
      <c r="CG16" s="89">
        <f t="shared" si="73"/>
        <v>16.816680233468109</v>
      </c>
      <c r="CH16" s="22"/>
      <c r="CI16" s="78">
        <v>17</v>
      </c>
      <c r="CJ16" s="105">
        <f t="shared" si="74"/>
        <v>1458</v>
      </c>
      <c r="CK16" s="105">
        <f t="shared" si="75"/>
        <v>10.372901845384281</v>
      </c>
      <c r="CL16" s="105">
        <f t="shared" si="76"/>
        <v>16.816680233468109</v>
      </c>
      <c r="CM16" s="105">
        <f t="shared" si="77"/>
        <v>193.46997376854742</v>
      </c>
      <c r="CN16" s="115">
        <f t="shared" si="78"/>
        <v>0.64</v>
      </c>
      <c r="CO16" s="105">
        <f t="shared" si="79"/>
        <v>2263.9956762243592</v>
      </c>
      <c r="CP16" s="115">
        <f t="shared" si="80"/>
        <v>14.59451912345601</v>
      </c>
    </row>
    <row r="17" spans="1:94" ht="15" customHeight="1">
      <c r="A17" s="5">
        <v>18</v>
      </c>
      <c r="B17" s="30">
        <f t="shared" si="0"/>
        <v>2430</v>
      </c>
      <c r="C17" s="27">
        <f t="shared" si="1"/>
        <v>10.3</v>
      </c>
      <c r="D17" s="119">
        <f t="shared" si="2"/>
        <v>2255.9585610017084</v>
      </c>
      <c r="E17" s="28">
        <f t="shared" si="3"/>
        <v>0.83</v>
      </c>
      <c r="F17" s="29">
        <f t="shared" si="4"/>
        <v>260.34785840269046</v>
      </c>
      <c r="G17" s="49">
        <f t="shared" si="5"/>
        <v>6.3762526783043167</v>
      </c>
      <c r="H17" s="27">
        <f t="shared" si="6"/>
        <v>40.830856545027423</v>
      </c>
      <c r="I17" s="50">
        <f t="shared" si="7"/>
        <v>14.626693732395793</v>
      </c>
      <c r="J17" s="43">
        <f t="shared" si="8"/>
        <v>14.818922401812605</v>
      </c>
      <c r="K17" s="302"/>
      <c r="L17" s="36">
        <f t="shared" si="9"/>
        <v>1944</v>
      </c>
      <c r="M17" s="32">
        <f t="shared" si="10"/>
        <v>10.3</v>
      </c>
      <c r="N17" s="33">
        <f t="shared" si="11"/>
        <v>0.75</v>
      </c>
      <c r="O17" s="35">
        <f t="shared" si="12"/>
        <v>236.05441047556883</v>
      </c>
      <c r="P17" s="49">
        <f t="shared" si="13"/>
        <v>6.2362620062316232</v>
      </c>
      <c r="Q17" s="27">
        <f t="shared" si="14"/>
        <v>37.851907158437221</v>
      </c>
      <c r="R17" s="50">
        <f t="shared" si="15"/>
        <v>15.745295371188121</v>
      </c>
      <c r="S17" s="60">
        <f t="shared" si="16"/>
        <v>15.927719002764782</v>
      </c>
      <c r="T17" s="302"/>
      <c r="U17" s="36">
        <f t="shared" si="17"/>
        <v>1458</v>
      </c>
      <c r="V17" s="32">
        <f t="shared" si="18"/>
        <v>10.3</v>
      </c>
      <c r="W17" s="33">
        <f t="shared" si="19"/>
        <v>0.65</v>
      </c>
      <c r="X17" s="35">
        <f t="shared" si="20"/>
        <v>204.28428963857417</v>
      </c>
      <c r="Y17" s="49">
        <f t="shared" si="21"/>
        <v>6.0773654547931644</v>
      </c>
      <c r="Z17" s="27">
        <f t="shared" si="22"/>
        <v>33.61395511890057</v>
      </c>
      <c r="AA17" s="50">
        <f t="shared" si="23"/>
        <v>17.133106136172994</v>
      </c>
      <c r="AB17" s="60">
        <f t="shared" si="24"/>
        <v>17.301649049098479</v>
      </c>
      <c r="AC17" s="302"/>
      <c r="AD17" s="36" t="str">
        <f t="shared" si="25"/>
        <v/>
      </c>
      <c r="AE17" s="32" t="str">
        <f t="shared" si="26"/>
        <v/>
      </c>
      <c r="AF17" s="33" t="str">
        <f t="shared" si="27"/>
        <v/>
      </c>
      <c r="AG17" s="35" t="str">
        <f t="shared" si="28"/>
        <v/>
      </c>
      <c r="AH17" s="49" t="str">
        <f t="shared" si="29"/>
        <v/>
      </c>
      <c r="AI17" s="27" t="str">
        <f t="shared" si="30"/>
        <v/>
      </c>
      <c r="AJ17" s="50" t="str">
        <f t="shared" si="31"/>
        <v/>
      </c>
      <c r="AK17" s="60" t="str">
        <f t="shared" si="32"/>
        <v/>
      </c>
      <c r="AL17" s="302"/>
      <c r="AM17" s="36" t="str">
        <f t="shared" si="33"/>
        <v/>
      </c>
      <c r="AN17" s="32" t="str">
        <f t="shared" si="34"/>
        <v/>
      </c>
      <c r="AO17" s="33" t="str">
        <f t="shared" si="35"/>
        <v/>
      </c>
      <c r="AP17" s="35" t="str">
        <f t="shared" si="36"/>
        <v/>
      </c>
      <c r="AQ17" s="49" t="str">
        <f t="shared" si="37"/>
        <v/>
      </c>
      <c r="AR17" s="27" t="str">
        <f t="shared" si="38"/>
        <v/>
      </c>
      <c r="AS17" s="50" t="str">
        <f t="shared" si="39"/>
        <v/>
      </c>
      <c r="AT17" s="60" t="str">
        <f t="shared" si="40"/>
        <v/>
      </c>
      <c r="AU17" s="302"/>
      <c r="AV17" s="36" t="str">
        <f t="shared" si="41"/>
        <v/>
      </c>
      <c r="AW17" s="32" t="str">
        <f t="shared" si="42"/>
        <v/>
      </c>
      <c r="AX17" s="33" t="str">
        <f t="shared" si="43"/>
        <v/>
      </c>
      <c r="AY17" s="35" t="str">
        <f t="shared" si="44"/>
        <v/>
      </c>
      <c r="AZ17" s="49" t="str">
        <f t="shared" si="45"/>
        <v/>
      </c>
      <c r="BA17" s="27" t="str">
        <f t="shared" si="46"/>
        <v/>
      </c>
      <c r="BB17" s="50" t="str">
        <f t="shared" si="47"/>
        <v/>
      </c>
      <c r="BC17" s="60" t="str">
        <f t="shared" si="48"/>
        <v/>
      </c>
      <c r="BD17" s="302"/>
      <c r="BE17" s="36" t="str">
        <f t="shared" si="49"/>
        <v/>
      </c>
      <c r="BF17" s="32" t="str">
        <f t="shared" si="50"/>
        <v/>
      </c>
      <c r="BG17" s="33" t="str">
        <f t="shared" si="51"/>
        <v/>
      </c>
      <c r="BH17" s="35" t="str">
        <f t="shared" si="52"/>
        <v/>
      </c>
      <c r="BI17" s="49" t="str">
        <f t="shared" si="53"/>
        <v/>
      </c>
      <c r="BJ17" s="27" t="str">
        <f t="shared" si="54"/>
        <v/>
      </c>
      <c r="BK17" s="50" t="str">
        <f t="shared" si="55"/>
        <v/>
      </c>
      <c r="BL17" s="60" t="str">
        <f t="shared" si="56"/>
        <v/>
      </c>
      <c r="BM17" s="302"/>
      <c r="BN17" s="36" t="str">
        <f t="shared" si="57"/>
        <v/>
      </c>
      <c r="BO17" s="32" t="str">
        <f t="shared" si="58"/>
        <v/>
      </c>
      <c r="BP17" s="33" t="str">
        <f t="shared" si="59"/>
        <v/>
      </c>
      <c r="BQ17" s="35" t="str">
        <f t="shared" si="60"/>
        <v/>
      </c>
      <c r="BR17" s="49" t="str">
        <f t="shared" si="61"/>
        <v/>
      </c>
      <c r="BS17" s="27" t="str">
        <f t="shared" si="62"/>
        <v/>
      </c>
      <c r="BT17" s="50" t="str">
        <f t="shared" si="63"/>
        <v/>
      </c>
      <c r="BU17" s="60" t="str">
        <f t="shared" si="64"/>
        <v/>
      </c>
      <c r="BV17" s="5">
        <v>18</v>
      </c>
      <c r="BX17" s="78">
        <v>18</v>
      </c>
      <c r="BY17" s="105">
        <f t="shared" si="65"/>
        <v>1458</v>
      </c>
      <c r="BZ17" s="105">
        <f t="shared" si="66"/>
        <v>10.649639600745809</v>
      </c>
      <c r="CA17" s="105">
        <f t="shared" si="67"/>
        <v>17.126367838268294</v>
      </c>
      <c r="CB17" s="106">
        <f t="shared" si="68"/>
        <v>204.28428963857417</v>
      </c>
      <c r="CC17" s="107">
        <f t="shared" si="69"/>
        <v>0.65</v>
      </c>
      <c r="CD17" s="88">
        <f t="shared" si="70"/>
        <v>6.2036765100159643</v>
      </c>
      <c r="CE17" s="23">
        <f t="shared" si="71"/>
        <v>32.929552227417553</v>
      </c>
      <c r="CF17" s="24">
        <f t="shared" si="72"/>
        <v>16.957788327329894</v>
      </c>
      <c r="CG17" s="89">
        <f t="shared" si="73"/>
        <v>17.126367838268294</v>
      </c>
      <c r="CH17" s="22"/>
      <c r="CI17" s="78">
        <v>18</v>
      </c>
      <c r="CJ17" s="105">
        <f t="shared" si="74"/>
        <v>1458</v>
      </c>
      <c r="CK17" s="105">
        <f t="shared" si="75"/>
        <v>10.649639600745809</v>
      </c>
      <c r="CL17" s="105">
        <f t="shared" si="76"/>
        <v>17.126367838268294</v>
      </c>
      <c r="CM17" s="105">
        <f t="shared" si="77"/>
        <v>204.28428963857417</v>
      </c>
      <c r="CN17" s="115">
        <f t="shared" si="78"/>
        <v>0.65</v>
      </c>
      <c r="CO17" s="105">
        <f t="shared" si="79"/>
        <v>2255.9585610017084</v>
      </c>
      <c r="CP17" s="115">
        <f t="shared" si="80"/>
        <v>14.818922401812605</v>
      </c>
    </row>
    <row r="18" spans="1:94" ht="15" customHeight="1">
      <c r="A18" s="5">
        <v>19</v>
      </c>
      <c r="B18" s="30">
        <f t="shared" si="0"/>
        <v>2430</v>
      </c>
      <c r="C18" s="27">
        <f t="shared" si="1"/>
        <v>10.6</v>
      </c>
      <c r="D18" s="119">
        <f t="shared" si="2"/>
        <v>2247.8405397654142</v>
      </c>
      <c r="E18" s="28">
        <f t="shared" si="3"/>
        <v>0.84</v>
      </c>
      <c r="F18" s="29">
        <f t="shared" si="4"/>
        <v>273.47566897220179</v>
      </c>
      <c r="G18" s="49">
        <f t="shared" si="5"/>
        <v>6.4933363485461886</v>
      </c>
      <c r="H18" s="27">
        <f t="shared" si="6"/>
        <v>42.116356568134812</v>
      </c>
      <c r="I18" s="50">
        <f t="shared" si="7"/>
        <v>14.855159509210857</v>
      </c>
      <c r="J18" s="43">
        <f t="shared" si="8"/>
        <v>15.037584813591792</v>
      </c>
      <c r="K18" s="302"/>
      <c r="L18" s="36">
        <f t="shared" si="9"/>
        <v>1944</v>
      </c>
      <c r="M18" s="32">
        <f t="shared" si="10"/>
        <v>10.6</v>
      </c>
      <c r="N18" s="33">
        <f t="shared" si="11"/>
        <v>0.76</v>
      </c>
      <c r="O18" s="35">
        <f t="shared" si="12"/>
        <v>248.32758540383651</v>
      </c>
      <c r="P18" s="49">
        <f t="shared" si="13"/>
        <v>6.3492682782577861</v>
      </c>
      <c r="Q18" s="27">
        <f t="shared" si="14"/>
        <v>39.111213217151473</v>
      </c>
      <c r="R18" s="50">
        <f t="shared" si="15"/>
        <v>16.005069816418327</v>
      </c>
      <c r="S18" s="60">
        <f t="shared" si="16"/>
        <v>16.177434123323973</v>
      </c>
      <c r="T18" s="302"/>
      <c r="U18" s="36">
        <f t="shared" si="17"/>
        <v>1458</v>
      </c>
      <c r="V18" s="32">
        <f t="shared" si="18"/>
        <v>10.6</v>
      </c>
      <c r="W18" s="33">
        <f t="shared" si="19"/>
        <v>0.66</v>
      </c>
      <c r="X18" s="35">
        <f t="shared" si="20"/>
        <v>215.32622271339906</v>
      </c>
      <c r="Y18" s="49">
        <f t="shared" si="21"/>
        <v>6.1857436719230616</v>
      </c>
      <c r="Z18" s="27">
        <f t="shared" si="22"/>
        <v>34.810078485915845</v>
      </c>
      <c r="AA18" s="50">
        <f t="shared" si="23"/>
        <v>17.435274873120115</v>
      </c>
      <c r="AB18" s="60">
        <f t="shared" si="24"/>
        <v>17.59330822630298</v>
      </c>
      <c r="AC18" s="302"/>
      <c r="AD18" s="36" t="str">
        <f t="shared" si="25"/>
        <v/>
      </c>
      <c r="AE18" s="32" t="str">
        <f t="shared" si="26"/>
        <v/>
      </c>
      <c r="AF18" s="33" t="str">
        <f t="shared" si="27"/>
        <v/>
      </c>
      <c r="AG18" s="35" t="str">
        <f t="shared" si="28"/>
        <v/>
      </c>
      <c r="AH18" s="49" t="str">
        <f t="shared" si="29"/>
        <v/>
      </c>
      <c r="AI18" s="27" t="str">
        <f t="shared" si="30"/>
        <v/>
      </c>
      <c r="AJ18" s="50" t="str">
        <f t="shared" si="31"/>
        <v/>
      </c>
      <c r="AK18" s="60" t="str">
        <f t="shared" si="32"/>
        <v/>
      </c>
      <c r="AL18" s="302"/>
      <c r="AM18" s="36" t="str">
        <f t="shared" si="33"/>
        <v/>
      </c>
      <c r="AN18" s="32" t="str">
        <f t="shared" si="34"/>
        <v/>
      </c>
      <c r="AO18" s="33" t="str">
        <f t="shared" si="35"/>
        <v/>
      </c>
      <c r="AP18" s="35" t="str">
        <f t="shared" si="36"/>
        <v/>
      </c>
      <c r="AQ18" s="49" t="str">
        <f t="shared" si="37"/>
        <v/>
      </c>
      <c r="AR18" s="27" t="str">
        <f t="shared" si="38"/>
        <v/>
      </c>
      <c r="AS18" s="50" t="str">
        <f t="shared" si="39"/>
        <v/>
      </c>
      <c r="AT18" s="60" t="str">
        <f t="shared" si="40"/>
        <v/>
      </c>
      <c r="AU18" s="302"/>
      <c r="AV18" s="36" t="str">
        <f t="shared" si="41"/>
        <v/>
      </c>
      <c r="AW18" s="32" t="str">
        <f t="shared" si="42"/>
        <v/>
      </c>
      <c r="AX18" s="33" t="str">
        <f t="shared" si="43"/>
        <v/>
      </c>
      <c r="AY18" s="35" t="str">
        <f t="shared" si="44"/>
        <v/>
      </c>
      <c r="AZ18" s="49" t="str">
        <f t="shared" si="45"/>
        <v/>
      </c>
      <c r="BA18" s="27" t="str">
        <f t="shared" si="46"/>
        <v/>
      </c>
      <c r="BB18" s="50" t="str">
        <f t="shared" si="47"/>
        <v/>
      </c>
      <c r="BC18" s="60" t="str">
        <f t="shared" si="48"/>
        <v/>
      </c>
      <c r="BD18" s="302"/>
      <c r="BE18" s="36" t="str">
        <f t="shared" si="49"/>
        <v/>
      </c>
      <c r="BF18" s="32" t="str">
        <f t="shared" si="50"/>
        <v/>
      </c>
      <c r="BG18" s="33" t="str">
        <f t="shared" si="51"/>
        <v/>
      </c>
      <c r="BH18" s="35" t="str">
        <f t="shared" si="52"/>
        <v/>
      </c>
      <c r="BI18" s="49" t="str">
        <f t="shared" si="53"/>
        <v/>
      </c>
      <c r="BJ18" s="27" t="str">
        <f t="shared" si="54"/>
        <v/>
      </c>
      <c r="BK18" s="50" t="str">
        <f t="shared" si="55"/>
        <v/>
      </c>
      <c r="BL18" s="60" t="str">
        <f t="shared" si="56"/>
        <v/>
      </c>
      <c r="BM18" s="302"/>
      <c r="BN18" s="36" t="str">
        <f t="shared" si="57"/>
        <v/>
      </c>
      <c r="BO18" s="32" t="str">
        <f t="shared" si="58"/>
        <v/>
      </c>
      <c r="BP18" s="33" t="str">
        <f t="shared" si="59"/>
        <v/>
      </c>
      <c r="BQ18" s="35" t="str">
        <f t="shared" si="60"/>
        <v/>
      </c>
      <c r="BR18" s="49" t="str">
        <f t="shared" si="61"/>
        <v/>
      </c>
      <c r="BS18" s="27" t="str">
        <f t="shared" si="62"/>
        <v/>
      </c>
      <c r="BT18" s="50" t="str">
        <f t="shared" si="63"/>
        <v/>
      </c>
      <c r="BU18" s="60" t="str">
        <f t="shared" si="64"/>
        <v/>
      </c>
      <c r="BV18" s="5">
        <v>19</v>
      </c>
      <c r="BX18" s="78">
        <v>19</v>
      </c>
      <c r="BY18" s="105">
        <f t="shared" si="65"/>
        <v>1458</v>
      </c>
      <c r="BZ18" s="105">
        <f t="shared" si="66"/>
        <v>10.926377356107338</v>
      </c>
      <c r="CA18" s="105">
        <f t="shared" si="67"/>
        <v>17.429516793255541</v>
      </c>
      <c r="CB18" s="106">
        <f t="shared" si="68"/>
        <v>215.32622271339906</v>
      </c>
      <c r="CC18" s="107">
        <f t="shared" si="69"/>
        <v>0.66</v>
      </c>
      <c r="CD18" s="88">
        <f t="shared" si="70"/>
        <v>6.3036509918113381</v>
      </c>
      <c r="CE18" s="23">
        <f t="shared" si="71"/>
        <v>34.158969618260166</v>
      </c>
      <c r="CF18" s="24">
        <f t="shared" si="72"/>
        <v>17.271445174571106</v>
      </c>
      <c r="CG18" s="89">
        <f t="shared" si="73"/>
        <v>17.429516793255541</v>
      </c>
      <c r="CH18" s="22"/>
      <c r="CI18" s="78">
        <v>19</v>
      </c>
      <c r="CJ18" s="105">
        <f t="shared" si="74"/>
        <v>1458</v>
      </c>
      <c r="CK18" s="105">
        <f t="shared" si="75"/>
        <v>10.926377356107338</v>
      </c>
      <c r="CL18" s="105">
        <f t="shared" si="76"/>
        <v>17.429516793255541</v>
      </c>
      <c r="CM18" s="105">
        <f t="shared" si="77"/>
        <v>215.32622271339906</v>
      </c>
      <c r="CN18" s="115">
        <f t="shared" si="78"/>
        <v>0.66</v>
      </c>
      <c r="CO18" s="105">
        <f t="shared" si="79"/>
        <v>2247.8405397654142</v>
      </c>
      <c r="CP18" s="115">
        <f t="shared" si="80"/>
        <v>15.037584813591792</v>
      </c>
    </row>
    <row r="19" spans="1:94" ht="15" customHeight="1" thickBot="1">
      <c r="A19" s="6">
        <v>20</v>
      </c>
      <c r="B19" s="37">
        <f t="shared" si="0"/>
        <v>2430</v>
      </c>
      <c r="C19" s="38">
        <f t="shared" si="1"/>
        <v>10.9</v>
      </c>
      <c r="D19" s="120">
        <f t="shared" si="2"/>
        <v>2239.6469747827323</v>
      </c>
      <c r="E19" s="39">
        <f t="shared" si="3"/>
        <v>0.85</v>
      </c>
      <c r="F19" s="40">
        <f t="shared" si="4"/>
        <v>286.82214377162751</v>
      </c>
      <c r="G19" s="51">
        <f t="shared" si="5"/>
        <v>6.6104200187880622</v>
      </c>
      <c r="H19" s="38">
        <f t="shared" si="6"/>
        <v>43.389397792640224</v>
      </c>
      <c r="I19" s="52">
        <f t="shared" si="7"/>
        <v>15.077999819844095</v>
      </c>
      <c r="J19" s="44">
        <f t="shared" si="8"/>
        <v>15.250752776296526</v>
      </c>
      <c r="K19" s="302"/>
      <c r="L19" s="63">
        <f t="shared" si="9"/>
        <v>1944</v>
      </c>
      <c r="M19" s="64">
        <f t="shared" si="10"/>
        <v>10.9</v>
      </c>
      <c r="N19" s="65">
        <f t="shared" si="11"/>
        <v>0.77</v>
      </c>
      <c r="O19" s="66">
        <f t="shared" si="12"/>
        <v>260.82351409192256</v>
      </c>
      <c r="P19" s="51">
        <f t="shared" si="13"/>
        <v>6.4622745502839498</v>
      </c>
      <c r="Q19" s="38">
        <f t="shared" si="14"/>
        <v>40.360945989282065</v>
      </c>
      <c r="R19" s="52">
        <f t="shared" si="15"/>
        <v>16.258766628062926</v>
      </c>
      <c r="S19" s="61">
        <f t="shared" si="16"/>
        <v>16.421213158383765</v>
      </c>
      <c r="T19" s="302"/>
      <c r="U19" s="41">
        <f t="shared" si="17"/>
        <v>1458</v>
      </c>
      <c r="V19" s="38">
        <f t="shared" si="18"/>
        <v>10.9</v>
      </c>
      <c r="W19" s="39">
        <f t="shared" si="19"/>
        <v>0.67</v>
      </c>
      <c r="X19" s="66">
        <f t="shared" si="20"/>
        <v>226.59165802467481</v>
      </c>
      <c r="Y19" s="51">
        <f t="shared" si="21"/>
        <v>6.2941218890529589</v>
      </c>
      <c r="Z19" s="38">
        <f t="shared" si="22"/>
        <v>36.000519535342015</v>
      </c>
      <c r="AA19" s="52">
        <f t="shared" si="23"/>
        <v>17.730895958499669</v>
      </c>
      <c r="AB19" s="61">
        <f t="shared" si="24"/>
        <v>17.87857224674493</v>
      </c>
      <c r="AC19" s="302"/>
      <c r="AD19" s="41" t="str">
        <f t="shared" si="25"/>
        <v/>
      </c>
      <c r="AE19" s="38" t="str">
        <f t="shared" si="26"/>
        <v/>
      </c>
      <c r="AF19" s="39" t="str">
        <f t="shared" si="27"/>
        <v/>
      </c>
      <c r="AG19" s="66" t="str">
        <f t="shared" si="28"/>
        <v/>
      </c>
      <c r="AH19" s="51" t="str">
        <f t="shared" si="29"/>
        <v/>
      </c>
      <c r="AI19" s="38" t="str">
        <f t="shared" si="30"/>
        <v/>
      </c>
      <c r="AJ19" s="52" t="str">
        <f t="shared" si="31"/>
        <v/>
      </c>
      <c r="AK19" s="61" t="str">
        <f t="shared" si="32"/>
        <v/>
      </c>
      <c r="AL19" s="302"/>
      <c r="AM19" s="41" t="str">
        <f t="shared" si="33"/>
        <v/>
      </c>
      <c r="AN19" s="38" t="str">
        <f t="shared" si="34"/>
        <v/>
      </c>
      <c r="AO19" s="39" t="str">
        <f t="shared" si="35"/>
        <v/>
      </c>
      <c r="AP19" s="66" t="str">
        <f t="shared" si="36"/>
        <v/>
      </c>
      <c r="AQ19" s="51" t="str">
        <f t="shared" si="37"/>
        <v/>
      </c>
      <c r="AR19" s="38" t="str">
        <f t="shared" si="38"/>
        <v/>
      </c>
      <c r="AS19" s="52" t="str">
        <f t="shared" si="39"/>
        <v/>
      </c>
      <c r="AT19" s="61" t="str">
        <f t="shared" si="40"/>
        <v/>
      </c>
      <c r="AU19" s="302"/>
      <c r="AV19" s="41" t="str">
        <f t="shared" si="41"/>
        <v/>
      </c>
      <c r="AW19" s="38" t="str">
        <f t="shared" si="42"/>
        <v/>
      </c>
      <c r="AX19" s="39" t="str">
        <f t="shared" si="43"/>
        <v/>
      </c>
      <c r="AY19" s="66" t="str">
        <f t="shared" si="44"/>
        <v/>
      </c>
      <c r="AZ19" s="51" t="str">
        <f t="shared" si="45"/>
        <v/>
      </c>
      <c r="BA19" s="38" t="str">
        <f t="shared" si="46"/>
        <v/>
      </c>
      <c r="BB19" s="52" t="str">
        <f t="shared" si="47"/>
        <v/>
      </c>
      <c r="BC19" s="61" t="str">
        <f t="shared" si="48"/>
        <v/>
      </c>
      <c r="BD19" s="302"/>
      <c r="BE19" s="41" t="str">
        <f t="shared" si="49"/>
        <v/>
      </c>
      <c r="BF19" s="38" t="str">
        <f t="shared" si="50"/>
        <v/>
      </c>
      <c r="BG19" s="39" t="str">
        <f t="shared" si="51"/>
        <v/>
      </c>
      <c r="BH19" s="66" t="str">
        <f t="shared" si="52"/>
        <v/>
      </c>
      <c r="BI19" s="51" t="str">
        <f t="shared" si="53"/>
        <v/>
      </c>
      <c r="BJ19" s="38" t="str">
        <f t="shared" si="54"/>
        <v/>
      </c>
      <c r="BK19" s="52" t="str">
        <f t="shared" si="55"/>
        <v/>
      </c>
      <c r="BL19" s="61" t="str">
        <f t="shared" si="56"/>
        <v/>
      </c>
      <c r="BM19" s="302"/>
      <c r="BN19" s="41" t="str">
        <f t="shared" si="57"/>
        <v/>
      </c>
      <c r="BO19" s="38" t="str">
        <f t="shared" si="58"/>
        <v/>
      </c>
      <c r="BP19" s="39" t="str">
        <f t="shared" si="59"/>
        <v/>
      </c>
      <c r="BQ19" s="66" t="str">
        <f t="shared" si="60"/>
        <v/>
      </c>
      <c r="BR19" s="51" t="str">
        <f t="shared" si="61"/>
        <v/>
      </c>
      <c r="BS19" s="38" t="str">
        <f t="shared" si="62"/>
        <v/>
      </c>
      <c r="BT19" s="52" t="str">
        <f t="shared" si="63"/>
        <v/>
      </c>
      <c r="BU19" s="61" t="str">
        <f t="shared" si="64"/>
        <v/>
      </c>
      <c r="BV19" s="5">
        <v>20</v>
      </c>
      <c r="BX19" s="79">
        <v>20</v>
      </c>
      <c r="BY19" s="108">
        <f t="shared" si="65"/>
        <v>1458</v>
      </c>
      <c r="BZ19" s="108">
        <f t="shared" si="66"/>
        <v>11.203115111468865</v>
      </c>
      <c r="CA19" s="108">
        <f t="shared" si="67"/>
        <v>17.726355097847236</v>
      </c>
      <c r="CB19" s="109">
        <f t="shared" si="68"/>
        <v>226.59165802467481</v>
      </c>
      <c r="CC19" s="110">
        <f t="shared" si="69"/>
        <v>0.67</v>
      </c>
      <c r="CD19" s="90">
        <f t="shared" si="70"/>
        <v>6.403625473606712</v>
      </c>
      <c r="CE19" s="91">
        <f t="shared" si="71"/>
        <v>35.384901718346697</v>
      </c>
      <c r="CF19" s="92">
        <f t="shared" si="72"/>
        <v>17.578640891696367</v>
      </c>
      <c r="CG19" s="93">
        <f t="shared" si="73"/>
        <v>17.726355097847236</v>
      </c>
      <c r="CH19" s="22"/>
      <c r="CI19" s="79">
        <v>20</v>
      </c>
      <c r="CJ19" s="108">
        <f t="shared" si="74"/>
        <v>1458</v>
      </c>
      <c r="CK19" s="108">
        <f t="shared" si="75"/>
        <v>11.203115111468865</v>
      </c>
      <c r="CL19" s="108">
        <f t="shared" si="76"/>
        <v>17.726355097847236</v>
      </c>
      <c r="CM19" s="108">
        <f t="shared" si="77"/>
        <v>226.59165802467481</v>
      </c>
      <c r="CN19" s="116">
        <f t="shared" si="78"/>
        <v>0.67</v>
      </c>
      <c r="CO19" s="108">
        <f t="shared" si="79"/>
        <v>2239.6469747827323</v>
      </c>
      <c r="CP19" s="116">
        <f t="shared" si="80"/>
        <v>15.250752776296526</v>
      </c>
    </row>
    <row r="20" spans="1:94" ht="15" customHeight="1">
      <c r="A20" s="4">
        <v>21</v>
      </c>
      <c r="B20" s="30">
        <f t="shared" si="0"/>
        <v>2430</v>
      </c>
      <c r="C20" s="27">
        <f t="shared" si="1"/>
        <v>11.2</v>
      </c>
      <c r="D20" s="119">
        <f t="shared" si="2"/>
        <v>2231.3830065883162</v>
      </c>
      <c r="E20" s="28">
        <f t="shared" si="3"/>
        <v>0.86</v>
      </c>
      <c r="F20" s="29">
        <f t="shared" si="4"/>
        <v>300.38258071333206</v>
      </c>
      <c r="G20" s="49">
        <f t="shared" si="5"/>
        <v>6.7275036890299358</v>
      </c>
      <c r="H20" s="27">
        <f t="shared" si="6"/>
        <v>44.649931772336991</v>
      </c>
      <c r="I20" s="50">
        <f t="shared" si="7"/>
        <v>15.29545224138816</v>
      </c>
      <c r="J20" s="43">
        <f t="shared" si="8"/>
        <v>15.458658333848977</v>
      </c>
      <c r="K20" s="302"/>
      <c r="L20" s="31">
        <f t="shared" si="9"/>
        <v>1944</v>
      </c>
      <c r="M20" s="27">
        <f t="shared" si="10"/>
        <v>11.2</v>
      </c>
      <c r="N20" s="28">
        <f t="shared" si="11"/>
        <v>0.78</v>
      </c>
      <c r="O20" s="29">
        <f t="shared" si="12"/>
        <v>273.53770543084175</v>
      </c>
      <c r="P20" s="49">
        <f t="shared" si="13"/>
        <v>6.5752808223101136</v>
      </c>
      <c r="Q20" s="27">
        <f t="shared" si="14"/>
        <v>41.600916040379687</v>
      </c>
      <c r="R20" s="50">
        <f t="shared" si="15"/>
        <v>16.506628454074999</v>
      </c>
      <c r="S20" s="43">
        <f t="shared" si="16"/>
        <v>16.659293104626414</v>
      </c>
      <c r="T20" s="302"/>
      <c r="U20" s="31">
        <f t="shared" si="17"/>
        <v>1458</v>
      </c>
      <c r="V20" s="27">
        <f t="shared" si="18"/>
        <v>11.2</v>
      </c>
      <c r="W20" s="28">
        <f t="shared" si="19"/>
        <v>0.68</v>
      </c>
      <c r="X20" s="29">
        <f t="shared" si="20"/>
        <v>238.07661151218431</v>
      </c>
      <c r="Y20" s="49">
        <f t="shared" si="21"/>
        <v>6.402500106182857</v>
      </c>
      <c r="Z20" s="27">
        <f t="shared" si="22"/>
        <v>37.184944562870854</v>
      </c>
      <c r="AA20" s="50">
        <f t="shared" si="23"/>
        <v>18.020210777796517</v>
      </c>
      <c r="AB20" s="43">
        <f t="shared" si="24"/>
        <v>18.15767687404124</v>
      </c>
      <c r="AC20" s="302"/>
      <c r="AD20" s="31" t="str">
        <f t="shared" si="25"/>
        <v/>
      </c>
      <c r="AE20" s="27" t="str">
        <f t="shared" si="26"/>
        <v/>
      </c>
      <c r="AF20" s="28" t="str">
        <f t="shared" si="27"/>
        <v/>
      </c>
      <c r="AG20" s="29" t="str">
        <f t="shared" si="28"/>
        <v/>
      </c>
      <c r="AH20" s="49" t="str">
        <f t="shared" si="29"/>
        <v/>
      </c>
      <c r="AI20" s="27" t="str">
        <f t="shared" si="30"/>
        <v/>
      </c>
      <c r="AJ20" s="50" t="str">
        <f t="shared" si="31"/>
        <v/>
      </c>
      <c r="AK20" s="43" t="str">
        <f t="shared" si="32"/>
        <v/>
      </c>
      <c r="AL20" s="302"/>
      <c r="AM20" s="31" t="str">
        <f t="shared" si="33"/>
        <v/>
      </c>
      <c r="AN20" s="27" t="str">
        <f t="shared" si="34"/>
        <v/>
      </c>
      <c r="AO20" s="28" t="str">
        <f t="shared" si="35"/>
        <v/>
      </c>
      <c r="AP20" s="29" t="str">
        <f t="shared" si="36"/>
        <v/>
      </c>
      <c r="AQ20" s="49" t="str">
        <f t="shared" si="37"/>
        <v/>
      </c>
      <c r="AR20" s="27" t="str">
        <f t="shared" si="38"/>
        <v/>
      </c>
      <c r="AS20" s="50" t="str">
        <f t="shared" si="39"/>
        <v/>
      </c>
      <c r="AT20" s="43" t="str">
        <f t="shared" si="40"/>
        <v/>
      </c>
      <c r="AU20" s="302"/>
      <c r="AV20" s="31" t="str">
        <f t="shared" si="41"/>
        <v/>
      </c>
      <c r="AW20" s="27" t="str">
        <f t="shared" si="42"/>
        <v/>
      </c>
      <c r="AX20" s="28" t="str">
        <f t="shared" si="43"/>
        <v/>
      </c>
      <c r="AY20" s="29" t="str">
        <f t="shared" si="44"/>
        <v/>
      </c>
      <c r="AZ20" s="49" t="str">
        <f t="shared" si="45"/>
        <v/>
      </c>
      <c r="BA20" s="27" t="str">
        <f t="shared" si="46"/>
        <v/>
      </c>
      <c r="BB20" s="50" t="str">
        <f t="shared" si="47"/>
        <v/>
      </c>
      <c r="BC20" s="43" t="str">
        <f t="shared" si="48"/>
        <v/>
      </c>
      <c r="BD20" s="302"/>
      <c r="BE20" s="31" t="str">
        <f t="shared" si="49"/>
        <v/>
      </c>
      <c r="BF20" s="27" t="str">
        <f t="shared" si="50"/>
        <v/>
      </c>
      <c r="BG20" s="28" t="str">
        <f t="shared" si="51"/>
        <v/>
      </c>
      <c r="BH20" s="29" t="str">
        <f t="shared" si="52"/>
        <v/>
      </c>
      <c r="BI20" s="49" t="str">
        <f t="shared" si="53"/>
        <v/>
      </c>
      <c r="BJ20" s="27" t="str">
        <f t="shared" si="54"/>
        <v/>
      </c>
      <c r="BK20" s="50" t="str">
        <f t="shared" si="55"/>
        <v/>
      </c>
      <c r="BL20" s="43" t="str">
        <f t="shared" si="56"/>
        <v/>
      </c>
      <c r="BM20" s="302"/>
      <c r="BN20" s="31" t="str">
        <f t="shared" si="57"/>
        <v/>
      </c>
      <c r="BO20" s="27" t="str">
        <f t="shared" si="58"/>
        <v/>
      </c>
      <c r="BP20" s="28" t="str">
        <f t="shared" si="59"/>
        <v/>
      </c>
      <c r="BQ20" s="29" t="str">
        <f t="shared" si="60"/>
        <v/>
      </c>
      <c r="BR20" s="49" t="str">
        <f t="shared" si="61"/>
        <v/>
      </c>
      <c r="BS20" s="27" t="str">
        <f t="shared" si="62"/>
        <v/>
      </c>
      <c r="BT20" s="50" t="str">
        <f t="shared" si="63"/>
        <v/>
      </c>
      <c r="BU20" s="43" t="str">
        <f t="shared" si="64"/>
        <v/>
      </c>
      <c r="BV20" s="5">
        <v>21</v>
      </c>
      <c r="BX20" s="80">
        <v>21</v>
      </c>
      <c r="BY20" s="102">
        <f t="shared" si="65"/>
        <v>1458</v>
      </c>
      <c r="BZ20" s="102">
        <f t="shared" si="66"/>
        <v>11.479852866830392</v>
      </c>
      <c r="CA20" s="102">
        <f t="shared" si="67"/>
        <v>18.017100250060722</v>
      </c>
      <c r="CB20" s="103">
        <f t="shared" si="68"/>
        <v>238.07661151218431</v>
      </c>
      <c r="CC20" s="104">
        <f t="shared" si="69"/>
        <v>0.68</v>
      </c>
      <c r="CD20" s="94">
        <f t="shared" si="70"/>
        <v>6.5035999554020858</v>
      </c>
      <c r="CE20" s="95">
        <f t="shared" si="71"/>
        <v>36.606896664120725</v>
      </c>
      <c r="CF20" s="96">
        <f t="shared" si="72"/>
        <v>17.879598163041191</v>
      </c>
      <c r="CG20" s="97">
        <f t="shared" si="73"/>
        <v>18.017100250060722</v>
      </c>
      <c r="CH20" s="22"/>
      <c r="CI20" s="80">
        <v>21</v>
      </c>
      <c r="CJ20" s="102">
        <f t="shared" si="74"/>
        <v>1458</v>
      </c>
      <c r="CK20" s="102">
        <f t="shared" si="75"/>
        <v>11.479852866830392</v>
      </c>
      <c r="CL20" s="102">
        <f t="shared" si="76"/>
        <v>18.017100250060722</v>
      </c>
      <c r="CM20" s="102">
        <f t="shared" si="77"/>
        <v>238.07661151218431</v>
      </c>
      <c r="CN20" s="114">
        <f t="shared" si="78"/>
        <v>0.68</v>
      </c>
      <c r="CO20" s="102">
        <f t="shared" si="79"/>
        <v>2231.3830065883162</v>
      </c>
      <c r="CP20" s="114">
        <f t="shared" si="80"/>
        <v>15.458658333848977</v>
      </c>
    </row>
    <row r="21" spans="1:94" ht="15" customHeight="1">
      <c r="A21" s="5">
        <v>22</v>
      </c>
      <c r="B21" s="34">
        <f t="shared" si="0"/>
        <v>2430</v>
      </c>
      <c r="C21" s="32">
        <f t="shared" si="1"/>
        <v>11.5</v>
      </c>
      <c r="D21" s="121">
        <f t="shared" si="2"/>
        <v>2223.0535638140914</v>
      </c>
      <c r="E21" s="33">
        <f t="shared" si="3"/>
        <v>0.87</v>
      </c>
      <c r="F21" s="35">
        <f t="shared" si="4"/>
        <v>314.15247595146707</v>
      </c>
      <c r="G21" s="53">
        <f t="shared" si="5"/>
        <v>6.8445873592718094</v>
      </c>
      <c r="H21" s="32">
        <f t="shared" si="6"/>
        <v>45.897942339198885</v>
      </c>
      <c r="I21" s="54">
        <f t="shared" si="7"/>
        <v>15.50774069402426</v>
      </c>
      <c r="J21" s="45">
        <f t="shared" si="8"/>
        <v>15.661520191329325</v>
      </c>
      <c r="K21" s="302"/>
      <c r="L21" s="36">
        <f t="shared" si="9"/>
        <v>1944</v>
      </c>
      <c r="M21" s="32">
        <f t="shared" si="10"/>
        <v>11.5</v>
      </c>
      <c r="N21" s="33">
        <f t="shared" si="11"/>
        <v>0.79</v>
      </c>
      <c r="O21" s="35">
        <f t="shared" si="12"/>
        <v>286.46583897397937</v>
      </c>
      <c r="P21" s="53">
        <f t="shared" si="13"/>
        <v>6.6882870943362773</v>
      </c>
      <c r="Q21" s="32">
        <f t="shared" si="14"/>
        <v>42.83097225544671</v>
      </c>
      <c r="R21" s="54">
        <f t="shared" si="15"/>
        <v>16.748884800276368</v>
      </c>
      <c r="S21" s="45">
        <f t="shared" si="16"/>
        <v>16.891898122683152</v>
      </c>
      <c r="T21" s="302"/>
      <c r="U21" s="36">
        <f t="shared" si="17"/>
        <v>1458</v>
      </c>
      <c r="V21" s="32">
        <f t="shared" si="18"/>
        <v>11.5</v>
      </c>
      <c r="W21" s="33">
        <f t="shared" si="19"/>
        <v>0.69</v>
      </c>
      <c r="X21" s="35">
        <f t="shared" si="20"/>
        <v>249.77722498923416</v>
      </c>
      <c r="Y21" s="53">
        <f t="shared" si="21"/>
        <v>6.5108783233127552</v>
      </c>
      <c r="Z21" s="32">
        <f t="shared" si="22"/>
        <v>38.363061415982159</v>
      </c>
      <c r="AA21" s="54">
        <f t="shared" si="23"/>
        <v>18.303448679206529</v>
      </c>
      <c r="AB21" s="45">
        <f t="shared" si="24"/>
        <v>18.430846114868292</v>
      </c>
      <c r="AC21" s="302"/>
      <c r="AD21" s="36" t="str">
        <f t="shared" si="25"/>
        <v/>
      </c>
      <c r="AE21" s="32" t="str">
        <f t="shared" si="26"/>
        <v/>
      </c>
      <c r="AF21" s="33" t="str">
        <f t="shared" si="27"/>
        <v/>
      </c>
      <c r="AG21" s="35" t="str">
        <f t="shared" si="28"/>
        <v/>
      </c>
      <c r="AH21" s="53" t="str">
        <f t="shared" si="29"/>
        <v/>
      </c>
      <c r="AI21" s="32" t="str">
        <f t="shared" si="30"/>
        <v/>
      </c>
      <c r="AJ21" s="54" t="str">
        <f t="shared" si="31"/>
        <v/>
      </c>
      <c r="AK21" s="45" t="str">
        <f t="shared" si="32"/>
        <v/>
      </c>
      <c r="AL21" s="302"/>
      <c r="AM21" s="36" t="str">
        <f t="shared" si="33"/>
        <v/>
      </c>
      <c r="AN21" s="32" t="str">
        <f t="shared" si="34"/>
        <v/>
      </c>
      <c r="AO21" s="33" t="str">
        <f t="shared" si="35"/>
        <v/>
      </c>
      <c r="AP21" s="35" t="str">
        <f t="shared" si="36"/>
        <v/>
      </c>
      <c r="AQ21" s="53" t="str">
        <f t="shared" si="37"/>
        <v/>
      </c>
      <c r="AR21" s="32" t="str">
        <f t="shared" si="38"/>
        <v/>
      </c>
      <c r="AS21" s="54" t="str">
        <f t="shared" si="39"/>
        <v/>
      </c>
      <c r="AT21" s="45" t="str">
        <f t="shared" si="40"/>
        <v/>
      </c>
      <c r="AU21" s="302"/>
      <c r="AV21" s="36" t="str">
        <f t="shared" si="41"/>
        <v/>
      </c>
      <c r="AW21" s="32" t="str">
        <f t="shared" si="42"/>
        <v/>
      </c>
      <c r="AX21" s="33" t="str">
        <f t="shared" si="43"/>
        <v/>
      </c>
      <c r="AY21" s="35" t="str">
        <f t="shared" si="44"/>
        <v/>
      </c>
      <c r="AZ21" s="53" t="str">
        <f t="shared" si="45"/>
        <v/>
      </c>
      <c r="BA21" s="32" t="str">
        <f t="shared" si="46"/>
        <v/>
      </c>
      <c r="BB21" s="54" t="str">
        <f t="shared" si="47"/>
        <v/>
      </c>
      <c r="BC21" s="45" t="str">
        <f t="shared" si="48"/>
        <v/>
      </c>
      <c r="BD21" s="302"/>
      <c r="BE21" s="36" t="str">
        <f t="shared" si="49"/>
        <v/>
      </c>
      <c r="BF21" s="32" t="str">
        <f t="shared" si="50"/>
        <v/>
      </c>
      <c r="BG21" s="33" t="str">
        <f t="shared" si="51"/>
        <v/>
      </c>
      <c r="BH21" s="35" t="str">
        <f t="shared" si="52"/>
        <v/>
      </c>
      <c r="BI21" s="53" t="str">
        <f t="shared" si="53"/>
        <v/>
      </c>
      <c r="BJ21" s="32" t="str">
        <f t="shared" si="54"/>
        <v/>
      </c>
      <c r="BK21" s="54" t="str">
        <f t="shared" si="55"/>
        <v/>
      </c>
      <c r="BL21" s="45" t="str">
        <f t="shared" si="56"/>
        <v/>
      </c>
      <c r="BM21" s="302"/>
      <c r="BN21" s="36" t="str">
        <f t="shared" si="57"/>
        <v/>
      </c>
      <c r="BO21" s="32" t="str">
        <f t="shared" si="58"/>
        <v/>
      </c>
      <c r="BP21" s="33" t="str">
        <f t="shared" si="59"/>
        <v/>
      </c>
      <c r="BQ21" s="35" t="str">
        <f t="shared" si="60"/>
        <v/>
      </c>
      <c r="BR21" s="53" t="str">
        <f t="shared" si="61"/>
        <v/>
      </c>
      <c r="BS21" s="32" t="str">
        <f t="shared" si="62"/>
        <v/>
      </c>
      <c r="BT21" s="54" t="str">
        <f t="shared" si="63"/>
        <v/>
      </c>
      <c r="BU21" s="45" t="str">
        <f t="shared" si="64"/>
        <v/>
      </c>
      <c r="BV21" s="5">
        <v>22</v>
      </c>
      <c r="BX21" s="81">
        <v>22</v>
      </c>
      <c r="BY21" s="105">
        <f t="shared" si="65"/>
        <v>1458</v>
      </c>
      <c r="BZ21" s="105">
        <f t="shared" si="66"/>
        <v>11.756590622191922</v>
      </c>
      <c r="CA21" s="105">
        <f t="shared" si="67"/>
        <v>18.301959808831985</v>
      </c>
      <c r="CB21" s="106">
        <f t="shared" si="68"/>
        <v>249.77722498923416</v>
      </c>
      <c r="CC21" s="107">
        <f t="shared" si="69"/>
        <v>0.69</v>
      </c>
      <c r="CD21" s="88">
        <f t="shared" si="70"/>
        <v>6.6035744371974614</v>
      </c>
      <c r="CE21" s="23">
        <f t="shared" si="71"/>
        <v>37.824549017310524</v>
      </c>
      <c r="CF21" s="24">
        <f t="shared" si="72"/>
        <v>18.174529496858785</v>
      </c>
      <c r="CG21" s="89">
        <f t="shared" si="73"/>
        <v>18.301959808831985</v>
      </c>
      <c r="CH21" s="22"/>
      <c r="CI21" s="81">
        <v>22</v>
      </c>
      <c r="CJ21" s="105">
        <f t="shared" si="74"/>
        <v>1458</v>
      </c>
      <c r="CK21" s="105">
        <f t="shared" si="75"/>
        <v>11.756590622191922</v>
      </c>
      <c r="CL21" s="105">
        <f t="shared" si="76"/>
        <v>18.301959808831985</v>
      </c>
      <c r="CM21" s="105">
        <f t="shared" si="77"/>
        <v>249.77722498923416</v>
      </c>
      <c r="CN21" s="115">
        <f t="shared" si="78"/>
        <v>0.69</v>
      </c>
      <c r="CO21" s="105">
        <f t="shared" si="79"/>
        <v>2223.0535638140914</v>
      </c>
      <c r="CP21" s="115">
        <f t="shared" si="80"/>
        <v>15.661520191329325</v>
      </c>
    </row>
    <row r="22" spans="1:94" ht="15" customHeight="1">
      <c r="A22" s="5">
        <v>23</v>
      </c>
      <c r="B22" s="34">
        <f t="shared" si="0"/>
        <v>2430</v>
      </c>
      <c r="C22" s="32">
        <f t="shared" si="1"/>
        <v>11.8</v>
      </c>
      <c r="D22" s="121">
        <f t="shared" si="2"/>
        <v>2214.6633724838775</v>
      </c>
      <c r="E22" s="33">
        <f t="shared" si="3"/>
        <v>0.87</v>
      </c>
      <c r="F22" s="35">
        <f t="shared" si="4"/>
        <v>328.12751243042578</v>
      </c>
      <c r="G22" s="53">
        <f t="shared" si="5"/>
        <v>6.961671029513683</v>
      </c>
      <c r="H22" s="32">
        <f t="shared" si="6"/>
        <v>47.133441244112845</v>
      </c>
      <c r="I22" s="54">
        <f t="shared" si="7"/>
        <v>15.715076411888848</v>
      </c>
      <c r="J22" s="45">
        <f t="shared" si="8"/>
        <v>15.859544663230992</v>
      </c>
      <c r="K22" s="302"/>
      <c r="L22" s="36">
        <f t="shared" si="9"/>
        <v>1944</v>
      </c>
      <c r="M22" s="32">
        <f t="shared" si="10"/>
        <v>11.8</v>
      </c>
      <c r="N22" s="33">
        <f t="shared" si="11"/>
        <v>0.8</v>
      </c>
      <c r="O22" s="35">
        <f t="shared" si="12"/>
        <v>299.60375631634787</v>
      </c>
      <c r="P22" s="53">
        <f t="shared" si="13"/>
        <v>6.8012933663624411</v>
      </c>
      <c r="Q22" s="32">
        <f t="shared" si="14"/>
        <v>44.050997387955043</v>
      </c>
      <c r="R22" s="54">
        <f t="shared" si="15"/>
        <v>16.985752904882638</v>
      </c>
      <c r="S22" s="45">
        <f t="shared" si="16"/>
        <v>17.119240391291537</v>
      </c>
      <c r="T22" s="302"/>
      <c r="U22" s="36">
        <f t="shared" si="17"/>
        <v>1458</v>
      </c>
      <c r="V22" s="32">
        <f t="shared" si="18"/>
        <v>11.8</v>
      </c>
      <c r="W22" s="33">
        <f t="shared" si="19"/>
        <v>0.7</v>
      </c>
      <c r="X22" s="35">
        <f t="shared" si="20"/>
        <v>261.68976127220861</v>
      </c>
      <c r="Y22" s="53">
        <f t="shared" si="21"/>
        <v>6.6192565404426533</v>
      </c>
      <c r="Z22" s="32">
        <f t="shared" si="22"/>
        <v>39.534615356471512</v>
      </c>
      <c r="AA22" s="54">
        <f t="shared" si="23"/>
        <v>18.580827703481294</v>
      </c>
      <c r="AB22" s="45">
        <f t="shared" si="24"/>
        <v>18.698292931808581</v>
      </c>
      <c r="AC22" s="302"/>
      <c r="AD22" s="36" t="str">
        <f t="shared" si="25"/>
        <v/>
      </c>
      <c r="AE22" s="32" t="str">
        <f t="shared" si="26"/>
        <v/>
      </c>
      <c r="AF22" s="33" t="str">
        <f t="shared" si="27"/>
        <v/>
      </c>
      <c r="AG22" s="35" t="str">
        <f t="shared" si="28"/>
        <v/>
      </c>
      <c r="AH22" s="53" t="str">
        <f t="shared" si="29"/>
        <v/>
      </c>
      <c r="AI22" s="32" t="str">
        <f t="shared" si="30"/>
        <v/>
      </c>
      <c r="AJ22" s="54" t="str">
        <f t="shared" si="31"/>
        <v/>
      </c>
      <c r="AK22" s="45" t="str">
        <f t="shared" si="32"/>
        <v/>
      </c>
      <c r="AL22" s="302"/>
      <c r="AM22" s="36" t="str">
        <f t="shared" si="33"/>
        <v/>
      </c>
      <c r="AN22" s="32" t="str">
        <f t="shared" si="34"/>
        <v/>
      </c>
      <c r="AO22" s="33" t="str">
        <f t="shared" si="35"/>
        <v/>
      </c>
      <c r="AP22" s="35" t="str">
        <f t="shared" si="36"/>
        <v/>
      </c>
      <c r="AQ22" s="53" t="str">
        <f t="shared" si="37"/>
        <v/>
      </c>
      <c r="AR22" s="32" t="str">
        <f t="shared" si="38"/>
        <v/>
      </c>
      <c r="AS22" s="54" t="str">
        <f t="shared" si="39"/>
        <v/>
      </c>
      <c r="AT22" s="45" t="str">
        <f t="shared" si="40"/>
        <v/>
      </c>
      <c r="AU22" s="302"/>
      <c r="AV22" s="36" t="str">
        <f t="shared" si="41"/>
        <v/>
      </c>
      <c r="AW22" s="32" t="str">
        <f t="shared" si="42"/>
        <v/>
      </c>
      <c r="AX22" s="33" t="str">
        <f t="shared" si="43"/>
        <v/>
      </c>
      <c r="AY22" s="35" t="str">
        <f t="shared" si="44"/>
        <v/>
      </c>
      <c r="AZ22" s="53" t="str">
        <f t="shared" si="45"/>
        <v/>
      </c>
      <c r="BA22" s="32" t="str">
        <f t="shared" si="46"/>
        <v/>
      </c>
      <c r="BB22" s="54" t="str">
        <f t="shared" si="47"/>
        <v/>
      </c>
      <c r="BC22" s="45" t="str">
        <f t="shared" si="48"/>
        <v/>
      </c>
      <c r="BD22" s="302"/>
      <c r="BE22" s="36" t="str">
        <f t="shared" si="49"/>
        <v/>
      </c>
      <c r="BF22" s="32" t="str">
        <f t="shared" si="50"/>
        <v/>
      </c>
      <c r="BG22" s="33" t="str">
        <f t="shared" si="51"/>
        <v/>
      </c>
      <c r="BH22" s="35" t="str">
        <f t="shared" si="52"/>
        <v/>
      </c>
      <c r="BI22" s="53" t="str">
        <f t="shared" si="53"/>
        <v/>
      </c>
      <c r="BJ22" s="32" t="str">
        <f t="shared" si="54"/>
        <v/>
      </c>
      <c r="BK22" s="54" t="str">
        <f t="shared" si="55"/>
        <v/>
      </c>
      <c r="BL22" s="45" t="str">
        <f t="shared" si="56"/>
        <v/>
      </c>
      <c r="BM22" s="302"/>
      <c r="BN22" s="36" t="str">
        <f t="shared" si="57"/>
        <v/>
      </c>
      <c r="BO22" s="32" t="str">
        <f t="shared" si="58"/>
        <v/>
      </c>
      <c r="BP22" s="33" t="str">
        <f t="shared" si="59"/>
        <v/>
      </c>
      <c r="BQ22" s="35" t="str">
        <f t="shared" si="60"/>
        <v/>
      </c>
      <c r="BR22" s="53" t="str">
        <f t="shared" si="61"/>
        <v/>
      </c>
      <c r="BS22" s="32" t="str">
        <f t="shared" si="62"/>
        <v/>
      </c>
      <c r="BT22" s="54" t="str">
        <f t="shared" si="63"/>
        <v/>
      </c>
      <c r="BU22" s="45" t="str">
        <f t="shared" si="64"/>
        <v/>
      </c>
      <c r="BV22" s="5">
        <v>23</v>
      </c>
      <c r="BX22" s="81">
        <v>23</v>
      </c>
      <c r="BY22" s="105">
        <f t="shared" si="65"/>
        <v>1458</v>
      </c>
      <c r="BZ22" s="105">
        <f t="shared" si="66"/>
        <v>12.033328377553451</v>
      </c>
      <c r="CA22" s="105">
        <f t="shared" si="67"/>
        <v>18.581131926543147</v>
      </c>
      <c r="CB22" s="106">
        <f t="shared" si="68"/>
        <v>261.68976127220861</v>
      </c>
      <c r="CC22" s="107">
        <f t="shared" si="69"/>
        <v>0.7</v>
      </c>
      <c r="CD22" s="88">
        <f t="shared" si="70"/>
        <v>6.7035489189928352</v>
      </c>
      <c r="CE22" s="23">
        <f t="shared" si="71"/>
        <v>39.037495576526027</v>
      </c>
      <c r="CF22" s="24">
        <f t="shared" si="72"/>
        <v>18.463637770545837</v>
      </c>
      <c r="CG22" s="89">
        <f t="shared" si="73"/>
        <v>18.581131926543147</v>
      </c>
      <c r="CH22" s="22"/>
      <c r="CI22" s="81">
        <v>23</v>
      </c>
      <c r="CJ22" s="105">
        <f t="shared" si="74"/>
        <v>1458</v>
      </c>
      <c r="CK22" s="105">
        <f t="shared" si="75"/>
        <v>12.033328377553451</v>
      </c>
      <c r="CL22" s="105">
        <f t="shared" si="76"/>
        <v>18.581131926543147</v>
      </c>
      <c r="CM22" s="105">
        <f t="shared" si="77"/>
        <v>261.68976127220861</v>
      </c>
      <c r="CN22" s="115">
        <f t="shared" si="78"/>
        <v>0.7</v>
      </c>
      <c r="CO22" s="105">
        <f t="shared" si="79"/>
        <v>2214.6633724838775</v>
      </c>
      <c r="CP22" s="115">
        <f t="shared" si="80"/>
        <v>15.859544663230992</v>
      </c>
    </row>
    <row r="23" spans="1:94" ht="15" customHeight="1">
      <c r="A23" s="5">
        <v>24</v>
      </c>
      <c r="B23" s="34">
        <f t="shared" si="0"/>
        <v>2430</v>
      </c>
      <c r="C23" s="32">
        <f t="shared" si="1"/>
        <v>12.1</v>
      </c>
      <c r="D23" s="121">
        <f t="shared" si="2"/>
        <v>2206.2169648078543</v>
      </c>
      <c r="E23" s="33">
        <f t="shared" si="3"/>
        <v>0.88</v>
      </c>
      <c r="F23" s="35">
        <f t="shared" si="4"/>
        <v>342.30354923742345</v>
      </c>
      <c r="G23" s="53">
        <f t="shared" si="5"/>
        <v>7.0787546997555557</v>
      </c>
      <c r="H23" s="32">
        <f t="shared" si="6"/>
        <v>48.356464343826453</v>
      </c>
      <c r="I23" s="54">
        <f t="shared" si="7"/>
        <v>15.917658833550218</v>
      </c>
      <c r="J23" s="45">
        <f t="shared" si="8"/>
        <v>16.052926543198012</v>
      </c>
      <c r="K23" s="302"/>
      <c r="L23" s="36">
        <f t="shared" si="9"/>
        <v>1944</v>
      </c>
      <c r="M23" s="32">
        <f t="shared" si="10"/>
        <v>12.1</v>
      </c>
      <c r="N23" s="33">
        <f t="shared" si="11"/>
        <v>0.81</v>
      </c>
      <c r="O23" s="35">
        <f t="shared" si="12"/>
        <v>312.9474529782425</v>
      </c>
      <c r="P23" s="53">
        <f t="shared" si="13"/>
        <v>6.9142996383886048</v>
      </c>
      <c r="Q23" s="32">
        <f t="shared" si="14"/>
        <v>45.260904118291251</v>
      </c>
      <c r="R23" s="54">
        <f t="shared" si="15"/>
        <v>17.217438546193499</v>
      </c>
      <c r="S23" s="45">
        <f t="shared" si="16"/>
        <v>17.341520896174668</v>
      </c>
      <c r="T23" s="302"/>
      <c r="U23" s="36">
        <f t="shared" si="17"/>
        <v>1458</v>
      </c>
      <c r="V23" s="32">
        <f t="shared" si="18"/>
        <v>12.1</v>
      </c>
      <c r="W23" s="33">
        <f t="shared" si="19"/>
        <v>0.7</v>
      </c>
      <c r="X23" s="35">
        <f t="shared" si="20"/>
        <v>273.81059947974938</v>
      </c>
      <c r="Y23" s="53">
        <f t="shared" si="21"/>
        <v>6.7276347575725506</v>
      </c>
      <c r="Z23" s="32">
        <f t="shared" si="22"/>
        <v>40.699385348104876</v>
      </c>
      <c r="AA23" s="54">
        <f t="shared" si="23"/>
        <v>18.85255526440401</v>
      </c>
      <c r="AB23" s="45">
        <f t="shared" si="24"/>
        <v>18.960219907978285</v>
      </c>
      <c r="AC23" s="302"/>
      <c r="AD23" s="36" t="str">
        <f t="shared" si="25"/>
        <v/>
      </c>
      <c r="AE23" s="32" t="str">
        <f t="shared" si="26"/>
        <v/>
      </c>
      <c r="AF23" s="33" t="str">
        <f t="shared" si="27"/>
        <v/>
      </c>
      <c r="AG23" s="35" t="str">
        <f t="shared" si="28"/>
        <v/>
      </c>
      <c r="AH23" s="53" t="str">
        <f t="shared" si="29"/>
        <v/>
      </c>
      <c r="AI23" s="32" t="str">
        <f t="shared" si="30"/>
        <v/>
      </c>
      <c r="AJ23" s="54" t="str">
        <f t="shared" si="31"/>
        <v/>
      </c>
      <c r="AK23" s="45" t="str">
        <f t="shared" si="32"/>
        <v/>
      </c>
      <c r="AL23" s="302"/>
      <c r="AM23" s="36" t="str">
        <f t="shared" si="33"/>
        <v/>
      </c>
      <c r="AN23" s="32" t="str">
        <f t="shared" si="34"/>
        <v/>
      </c>
      <c r="AO23" s="33" t="str">
        <f t="shared" si="35"/>
        <v/>
      </c>
      <c r="AP23" s="35" t="str">
        <f t="shared" si="36"/>
        <v/>
      </c>
      <c r="AQ23" s="53" t="str">
        <f t="shared" si="37"/>
        <v/>
      </c>
      <c r="AR23" s="32" t="str">
        <f t="shared" si="38"/>
        <v/>
      </c>
      <c r="AS23" s="54" t="str">
        <f t="shared" si="39"/>
        <v/>
      </c>
      <c r="AT23" s="45" t="str">
        <f t="shared" si="40"/>
        <v/>
      </c>
      <c r="AU23" s="302"/>
      <c r="AV23" s="36" t="str">
        <f t="shared" si="41"/>
        <v/>
      </c>
      <c r="AW23" s="32" t="str">
        <f t="shared" si="42"/>
        <v/>
      </c>
      <c r="AX23" s="33" t="str">
        <f t="shared" si="43"/>
        <v/>
      </c>
      <c r="AY23" s="35" t="str">
        <f t="shared" si="44"/>
        <v/>
      </c>
      <c r="AZ23" s="53" t="str">
        <f t="shared" si="45"/>
        <v/>
      </c>
      <c r="BA23" s="32" t="str">
        <f t="shared" si="46"/>
        <v/>
      </c>
      <c r="BB23" s="54" t="str">
        <f t="shared" si="47"/>
        <v/>
      </c>
      <c r="BC23" s="45" t="str">
        <f t="shared" si="48"/>
        <v/>
      </c>
      <c r="BD23" s="302"/>
      <c r="BE23" s="36" t="str">
        <f t="shared" si="49"/>
        <v/>
      </c>
      <c r="BF23" s="32" t="str">
        <f t="shared" si="50"/>
        <v/>
      </c>
      <c r="BG23" s="33" t="str">
        <f t="shared" si="51"/>
        <v/>
      </c>
      <c r="BH23" s="35" t="str">
        <f t="shared" si="52"/>
        <v/>
      </c>
      <c r="BI23" s="53" t="str">
        <f t="shared" si="53"/>
        <v/>
      </c>
      <c r="BJ23" s="32" t="str">
        <f t="shared" si="54"/>
        <v/>
      </c>
      <c r="BK23" s="54" t="str">
        <f t="shared" si="55"/>
        <v/>
      </c>
      <c r="BL23" s="45" t="str">
        <f t="shared" si="56"/>
        <v/>
      </c>
      <c r="BM23" s="302"/>
      <c r="BN23" s="36" t="str">
        <f t="shared" si="57"/>
        <v/>
      </c>
      <c r="BO23" s="32" t="str">
        <f t="shared" si="58"/>
        <v/>
      </c>
      <c r="BP23" s="33" t="str">
        <f t="shared" si="59"/>
        <v/>
      </c>
      <c r="BQ23" s="35" t="str">
        <f t="shared" si="60"/>
        <v/>
      </c>
      <c r="BR23" s="53" t="str">
        <f t="shared" si="61"/>
        <v/>
      </c>
      <c r="BS23" s="32" t="str">
        <f t="shared" si="62"/>
        <v/>
      </c>
      <c r="BT23" s="54" t="str">
        <f t="shared" si="63"/>
        <v/>
      </c>
      <c r="BU23" s="45" t="str">
        <f t="shared" si="64"/>
        <v/>
      </c>
      <c r="BV23" s="5">
        <v>24</v>
      </c>
      <c r="BX23" s="81">
        <v>24</v>
      </c>
      <c r="BY23" s="105">
        <f t="shared" si="65"/>
        <v>1458</v>
      </c>
      <c r="BZ23" s="105">
        <f t="shared" si="66"/>
        <v>12.310066132914978</v>
      </c>
      <c r="CA23" s="105">
        <f t="shared" si="67"/>
        <v>18.854805852536408</v>
      </c>
      <c r="CB23" s="106">
        <f t="shared" si="68"/>
        <v>273.81059947974938</v>
      </c>
      <c r="CC23" s="107">
        <f t="shared" si="69"/>
        <v>0.7</v>
      </c>
      <c r="CD23" s="88">
        <f t="shared" si="70"/>
        <v>6.8035234007882091</v>
      </c>
      <c r="CE23" s="23">
        <f t="shared" si="71"/>
        <v>40.245411583067032</v>
      </c>
      <c r="CF23" s="24">
        <f t="shared" si="72"/>
        <v>18.747116746162938</v>
      </c>
      <c r="CG23" s="89">
        <f t="shared" si="73"/>
        <v>18.854805852536408</v>
      </c>
      <c r="CH23" s="22"/>
      <c r="CI23" s="81">
        <v>24</v>
      </c>
      <c r="CJ23" s="105">
        <f t="shared" si="74"/>
        <v>1458</v>
      </c>
      <c r="CK23" s="105">
        <f t="shared" si="75"/>
        <v>12.310066132914978</v>
      </c>
      <c r="CL23" s="105">
        <f t="shared" si="76"/>
        <v>18.854805852536408</v>
      </c>
      <c r="CM23" s="105">
        <f t="shared" si="77"/>
        <v>273.81059947974938</v>
      </c>
      <c r="CN23" s="115">
        <f t="shared" si="78"/>
        <v>0.7</v>
      </c>
      <c r="CO23" s="105">
        <f t="shared" si="79"/>
        <v>2206.2169648078543</v>
      </c>
      <c r="CP23" s="115">
        <f t="shared" si="80"/>
        <v>16.052926543198012</v>
      </c>
    </row>
    <row r="24" spans="1:94" ht="15" customHeight="1">
      <c r="A24" s="5">
        <v>25</v>
      </c>
      <c r="B24" s="34">
        <f t="shared" si="0"/>
        <v>2430</v>
      </c>
      <c r="C24" s="32">
        <f t="shared" si="1"/>
        <v>12.4</v>
      </c>
      <c r="D24" s="121">
        <f t="shared" si="2"/>
        <v>2197.7186875097154</v>
      </c>
      <c r="E24" s="33">
        <f t="shared" si="3"/>
        <v>0.89</v>
      </c>
      <c r="F24" s="35">
        <f t="shared" si="4"/>
        <v>356.67661169552167</v>
      </c>
      <c r="G24" s="53">
        <f t="shared" si="5"/>
        <v>7.1958383699974293</v>
      </c>
      <c r="H24" s="32">
        <f t="shared" si="6"/>
        <v>49.567068263047865</v>
      </c>
      <c r="I24" s="54">
        <f t="shared" si="7"/>
        <v>16.115676419474326</v>
      </c>
      <c r="J24" s="45">
        <f t="shared" si="8"/>
        <v>16.241849902452092</v>
      </c>
      <c r="K24" s="302"/>
      <c r="L24" s="36">
        <f t="shared" si="9"/>
        <v>1944</v>
      </c>
      <c r="M24" s="32">
        <f t="shared" si="10"/>
        <v>12.4</v>
      </c>
      <c r="N24" s="33">
        <f t="shared" si="11"/>
        <v>0.81</v>
      </c>
      <c r="O24" s="35">
        <f t="shared" si="12"/>
        <v>326.49307076369035</v>
      </c>
      <c r="P24" s="53">
        <f t="shared" si="13"/>
        <v>7.0273059104147686</v>
      </c>
      <c r="Q24" s="32">
        <f t="shared" si="14"/>
        <v>46.460631560071072</v>
      </c>
      <c r="R24" s="54">
        <f t="shared" si="15"/>
        <v>17.444136788932045</v>
      </c>
      <c r="S24" s="45">
        <f t="shared" si="16"/>
        <v>17.55893015899823</v>
      </c>
      <c r="T24" s="302"/>
      <c r="U24" s="36">
        <f t="shared" si="17"/>
        <v>1458</v>
      </c>
      <c r="V24" s="32">
        <f t="shared" si="18"/>
        <v>12.4</v>
      </c>
      <c r="W24" s="33">
        <f t="shared" si="19"/>
        <v>0.71</v>
      </c>
      <c r="X24" s="35">
        <f t="shared" si="20"/>
        <v>286.13623050416737</v>
      </c>
      <c r="Y24" s="53">
        <f t="shared" si="21"/>
        <v>6.8360129747024487</v>
      </c>
      <c r="Z24" s="32">
        <f t="shared" si="22"/>
        <v>41.85718072260125</v>
      </c>
      <c r="AA24" s="54">
        <f t="shared" si="23"/>
        <v>19.118828783185336</v>
      </c>
      <c r="AB24" s="45">
        <f t="shared" si="24"/>
        <v>19.216819866648077</v>
      </c>
      <c r="AC24" s="302"/>
      <c r="AD24" s="36">
        <f t="shared" si="25"/>
        <v>1093.5</v>
      </c>
      <c r="AE24" s="32">
        <f t="shared" si="26"/>
        <v>12.4</v>
      </c>
      <c r="AF24" s="33">
        <f t="shared" si="27"/>
        <v>0.61</v>
      </c>
      <c r="AG24" s="35">
        <f t="shared" si="28"/>
        <v>245.65069236506105</v>
      </c>
      <c r="AH24" s="53">
        <f t="shared" si="29"/>
        <v>6.6703484328110765</v>
      </c>
      <c r="AI24" s="32">
        <f t="shared" si="30"/>
        <v>36.82726544789157</v>
      </c>
      <c r="AJ24" s="54">
        <f t="shared" si="31"/>
        <v>20.707630249515706</v>
      </c>
      <c r="AK24" s="45">
        <f t="shared" si="32"/>
        <v>20.787845027914791</v>
      </c>
      <c r="AL24" s="302"/>
      <c r="AM24" s="36" t="str">
        <f t="shared" si="33"/>
        <v/>
      </c>
      <c r="AN24" s="32" t="str">
        <f t="shared" si="34"/>
        <v/>
      </c>
      <c r="AO24" s="33" t="str">
        <f t="shared" si="35"/>
        <v/>
      </c>
      <c r="AP24" s="35" t="str">
        <f t="shared" si="36"/>
        <v/>
      </c>
      <c r="AQ24" s="53" t="str">
        <f t="shared" si="37"/>
        <v/>
      </c>
      <c r="AR24" s="32" t="str">
        <f t="shared" si="38"/>
        <v/>
      </c>
      <c r="AS24" s="54" t="str">
        <f t="shared" si="39"/>
        <v/>
      </c>
      <c r="AT24" s="45" t="str">
        <f t="shared" si="40"/>
        <v/>
      </c>
      <c r="AU24" s="302"/>
      <c r="AV24" s="36" t="str">
        <f t="shared" si="41"/>
        <v/>
      </c>
      <c r="AW24" s="32" t="str">
        <f t="shared" si="42"/>
        <v/>
      </c>
      <c r="AX24" s="33" t="str">
        <f t="shared" si="43"/>
        <v/>
      </c>
      <c r="AY24" s="35" t="str">
        <f t="shared" si="44"/>
        <v/>
      </c>
      <c r="AZ24" s="53" t="str">
        <f t="shared" si="45"/>
        <v/>
      </c>
      <c r="BA24" s="32" t="str">
        <f t="shared" si="46"/>
        <v/>
      </c>
      <c r="BB24" s="54" t="str">
        <f t="shared" si="47"/>
        <v/>
      </c>
      <c r="BC24" s="45" t="str">
        <f t="shared" si="48"/>
        <v/>
      </c>
      <c r="BD24" s="302"/>
      <c r="BE24" s="36" t="str">
        <f t="shared" si="49"/>
        <v/>
      </c>
      <c r="BF24" s="32" t="str">
        <f t="shared" si="50"/>
        <v/>
      </c>
      <c r="BG24" s="33" t="str">
        <f t="shared" si="51"/>
        <v/>
      </c>
      <c r="BH24" s="35" t="str">
        <f t="shared" si="52"/>
        <v/>
      </c>
      <c r="BI24" s="53" t="str">
        <f t="shared" si="53"/>
        <v/>
      </c>
      <c r="BJ24" s="32" t="str">
        <f t="shared" si="54"/>
        <v/>
      </c>
      <c r="BK24" s="54" t="str">
        <f t="shared" si="55"/>
        <v/>
      </c>
      <c r="BL24" s="45" t="str">
        <f t="shared" si="56"/>
        <v/>
      </c>
      <c r="BM24" s="302"/>
      <c r="BN24" s="36" t="str">
        <f t="shared" si="57"/>
        <v/>
      </c>
      <c r="BO24" s="32" t="str">
        <f t="shared" si="58"/>
        <v/>
      </c>
      <c r="BP24" s="33" t="str">
        <f t="shared" si="59"/>
        <v/>
      </c>
      <c r="BQ24" s="35" t="str">
        <f t="shared" si="60"/>
        <v/>
      </c>
      <c r="BR24" s="53" t="str">
        <f t="shared" si="61"/>
        <v/>
      </c>
      <c r="BS24" s="32" t="str">
        <f t="shared" si="62"/>
        <v/>
      </c>
      <c r="BT24" s="54" t="str">
        <f t="shared" si="63"/>
        <v/>
      </c>
      <c r="BU24" s="45" t="str">
        <f t="shared" si="64"/>
        <v/>
      </c>
      <c r="BV24" s="5">
        <v>25</v>
      </c>
      <c r="BX24" s="81">
        <v>25</v>
      </c>
      <c r="BY24" s="105">
        <f t="shared" si="65"/>
        <v>1093.5</v>
      </c>
      <c r="BZ24" s="105">
        <f t="shared" si="66"/>
        <v>12.577834304027986</v>
      </c>
      <c r="CA24" s="105">
        <f t="shared" si="67"/>
        <v>20.692913220837013</v>
      </c>
      <c r="CB24" s="106">
        <f t="shared" si="68"/>
        <v>245.65069236506105</v>
      </c>
      <c r="CC24" s="107">
        <f t="shared" si="69"/>
        <v>0.61</v>
      </c>
      <c r="CD24" s="88">
        <f t="shared" si="70"/>
        <v>6.7322171081213709</v>
      </c>
      <c r="CE24" s="23">
        <f t="shared" si="71"/>
        <v>36.488825066072479</v>
      </c>
      <c r="CF24" s="24">
        <f t="shared" si="72"/>
        <v>20.612259685377104</v>
      </c>
      <c r="CG24" s="89">
        <f t="shared" si="73"/>
        <v>20.692913220837013</v>
      </c>
      <c r="CH24" s="22"/>
      <c r="CI24" s="81">
        <v>25</v>
      </c>
      <c r="CJ24" s="105">
        <f t="shared" si="74"/>
        <v>1093.5</v>
      </c>
      <c r="CK24" s="105">
        <f t="shared" si="75"/>
        <v>12.577834304027986</v>
      </c>
      <c r="CL24" s="105">
        <f t="shared" si="76"/>
        <v>20.692913220837013</v>
      </c>
      <c r="CM24" s="105">
        <f t="shared" si="77"/>
        <v>245.65069236506105</v>
      </c>
      <c r="CN24" s="115">
        <f t="shared" si="78"/>
        <v>0.61</v>
      </c>
      <c r="CO24" s="105">
        <f t="shared" si="79"/>
        <v>2197.7186875097154</v>
      </c>
      <c r="CP24" s="115">
        <f t="shared" si="80"/>
        <v>16.241849902452092</v>
      </c>
    </row>
    <row r="25" spans="1:94" ht="15" customHeight="1">
      <c r="A25" s="5">
        <v>26</v>
      </c>
      <c r="B25" s="34">
        <f t="shared" si="0"/>
        <v>2430</v>
      </c>
      <c r="C25" s="32">
        <f t="shared" si="1"/>
        <v>12.7</v>
      </c>
      <c r="D25" s="121">
        <f t="shared" si="2"/>
        <v>2189.1727097170979</v>
      </c>
      <c r="E25" s="33">
        <f t="shared" si="3"/>
        <v>0.9</v>
      </c>
      <c r="F25" s="35">
        <f t="shared" si="4"/>
        <v>371.24288213866942</v>
      </c>
      <c r="G25" s="53">
        <f t="shared" si="5"/>
        <v>7.3129220402393011</v>
      </c>
      <c r="H25" s="32">
        <f t="shared" si="6"/>
        <v>50.765327470456832</v>
      </c>
      <c r="I25" s="54">
        <f t="shared" si="7"/>
        <v>16.30930740314977</v>
      </c>
      <c r="J25" s="45">
        <f t="shared" si="8"/>
        <v>16.426488823423881</v>
      </c>
      <c r="K25" s="302"/>
      <c r="L25" s="36">
        <f t="shared" si="9"/>
        <v>1944</v>
      </c>
      <c r="M25" s="32">
        <f t="shared" si="10"/>
        <v>12.7</v>
      </c>
      <c r="N25" s="33">
        <f t="shared" si="11"/>
        <v>0.82</v>
      </c>
      <c r="O25" s="35">
        <f t="shared" si="12"/>
        <v>340.2368905651727</v>
      </c>
      <c r="P25" s="53">
        <f t="shared" si="13"/>
        <v>7.1403121824409315</v>
      </c>
      <c r="Q25" s="32">
        <f t="shared" si="14"/>
        <v>47.650142160711795</v>
      </c>
      <c r="R25" s="54">
        <f t="shared" si="15"/>
        <v>17.666032674285479</v>
      </c>
      <c r="S25" s="45">
        <f t="shared" si="16"/>
        <v>17.771648911340179</v>
      </c>
      <c r="T25" s="302"/>
      <c r="U25" s="36">
        <f t="shared" si="17"/>
        <v>1458</v>
      </c>
      <c r="V25" s="32">
        <f t="shared" si="18"/>
        <v>12.7</v>
      </c>
      <c r="W25" s="33">
        <f t="shared" si="19"/>
        <v>0.72</v>
      </c>
      <c r="X25" s="35">
        <f t="shared" si="20"/>
        <v>298.66325265548517</v>
      </c>
      <c r="Y25" s="53">
        <f t="shared" si="21"/>
        <v>6.944391191832346</v>
      </c>
      <c r="Z25" s="32">
        <f t="shared" si="22"/>
        <v>43.007838182670113</v>
      </c>
      <c r="AA25" s="54">
        <f t="shared" si="23"/>
        <v>19.379836279931368</v>
      </c>
      <c r="AB25" s="45">
        <f t="shared" si="24"/>
        <v>19.468276448935775</v>
      </c>
      <c r="AC25" s="302"/>
      <c r="AD25" s="36">
        <f t="shared" si="25"/>
        <v>1093.5</v>
      </c>
      <c r="AE25" s="32">
        <f t="shared" si="26"/>
        <v>12.7</v>
      </c>
      <c r="AF25" s="33">
        <f t="shared" si="27"/>
        <v>0.62</v>
      </c>
      <c r="AG25" s="35">
        <f t="shared" si="28"/>
        <v>256.82175885665941</v>
      </c>
      <c r="AH25" s="53">
        <f t="shared" si="29"/>
        <v>6.7747186368306984</v>
      </c>
      <c r="AI25" s="32">
        <f t="shared" si="30"/>
        <v>37.908845019843362</v>
      </c>
      <c r="AJ25" s="54">
        <f t="shared" si="31"/>
        <v>21.009510894031123</v>
      </c>
      <c r="AK25" s="45">
        <f t="shared" si="32"/>
        <v>21.079687988838241</v>
      </c>
      <c r="AL25" s="302"/>
      <c r="AM25" s="36" t="str">
        <f t="shared" si="33"/>
        <v/>
      </c>
      <c r="AN25" s="32" t="str">
        <f t="shared" si="34"/>
        <v/>
      </c>
      <c r="AO25" s="33" t="str">
        <f t="shared" si="35"/>
        <v/>
      </c>
      <c r="AP25" s="35" t="str">
        <f t="shared" si="36"/>
        <v/>
      </c>
      <c r="AQ25" s="53" t="str">
        <f t="shared" si="37"/>
        <v/>
      </c>
      <c r="AR25" s="32" t="str">
        <f t="shared" si="38"/>
        <v/>
      </c>
      <c r="AS25" s="54" t="str">
        <f t="shared" si="39"/>
        <v/>
      </c>
      <c r="AT25" s="45" t="str">
        <f t="shared" si="40"/>
        <v/>
      </c>
      <c r="AU25" s="302"/>
      <c r="AV25" s="36" t="str">
        <f t="shared" si="41"/>
        <v/>
      </c>
      <c r="AW25" s="32" t="str">
        <f t="shared" si="42"/>
        <v/>
      </c>
      <c r="AX25" s="33" t="str">
        <f t="shared" si="43"/>
        <v/>
      </c>
      <c r="AY25" s="35" t="str">
        <f t="shared" si="44"/>
        <v/>
      </c>
      <c r="AZ25" s="53" t="str">
        <f t="shared" si="45"/>
        <v/>
      </c>
      <c r="BA25" s="32" t="str">
        <f t="shared" si="46"/>
        <v/>
      </c>
      <c r="BB25" s="54" t="str">
        <f t="shared" si="47"/>
        <v/>
      </c>
      <c r="BC25" s="45" t="str">
        <f t="shared" si="48"/>
        <v/>
      </c>
      <c r="BD25" s="302"/>
      <c r="BE25" s="36" t="str">
        <f t="shared" si="49"/>
        <v/>
      </c>
      <c r="BF25" s="32" t="str">
        <f t="shared" si="50"/>
        <v/>
      </c>
      <c r="BG25" s="33" t="str">
        <f t="shared" si="51"/>
        <v/>
      </c>
      <c r="BH25" s="35" t="str">
        <f t="shared" si="52"/>
        <v/>
      </c>
      <c r="BI25" s="53" t="str">
        <f t="shared" si="53"/>
        <v/>
      </c>
      <c r="BJ25" s="32" t="str">
        <f t="shared" si="54"/>
        <v/>
      </c>
      <c r="BK25" s="54" t="str">
        <f t="shared" si="55"/>
        <v/>
      </c>
      <c r="BL25" s="45" t="str">
        <f t="shared" si="56"/>
        <v/>
      </c>
      <c r="BM25" s="302"/>
      <c r="BN25" s="36" t="str">
        <f t="shared" si="57"/>
        <v/>
      </c>
      <c r="BO25" s="32" t="str">
        <f t="shared" si="58"/>
        <v/>
      </c>
      <c r="BP25" s="33" t="str">
        <f t="shared" si="59"/>
        <v/>
      </c>
      <c r="BQ25" s="35" t="str">
        <f t="shared" si="60"/>
        <v/>
      </c>
      <c r="BR25" s="53" t="str">
        <f t="shared" si="61"/>
        <v/>
      </c>
      <c r="BS25" s="32" t="str">
        <f t="shared" si="62"/>
        <v/>
      </c>
      <c r="BT25" s="54" t="str">
        <f t="shared" si="63"/>
        <v/>
      </c>
      <c r="BU25" s="45" t="str">
        <f t="shared" si="64"/>
        <v/>
      </c>
      <c r="BV25" s="5">
        <v>26</v>
      </c>
      <c r="BX25" s="81">
        <v>26</v>
      </c>
      <c r="BY25" s="105">
        <f t="shared" si="65"/>
        <v>1093.5</v>
      </c>
      <c r="BZ25" s="105">
        <f t="shared" si="66"/>
        <v>12.854355053318985</v>
      </c>
      <c r="CA25" s="105">
        <f t="shared" si="67"/>
        <v>20.997293892144363</v>
      </c>
      <c r="CB25" s="106">
        <f t="shared" si="68"/>
        <v>256.82175885665941</v>
      </c>
      <c r="CC25" s="107">
        <f t="shared" si="69"/>
        <v>0.62</v>
      </c>
      <c r="CD25" s="88">
        <f t="shared" si="70"/>
        <v>6.8284188648519066</v>
      </c>
      <c r="CE25" s="23">
        <f t="shared" si="71"/>
        <v>37.610721301618526</v>
      </c>
      <c r="CF25" s="24">
        <f t="shared" si="72"/>
        <v>20.926736063687297</v>
      </c>
      <c r="CG25" s="89">
        <f t="shared" si="73"/>
        <v>20.997293892144363</v>
      </c>
      <c r="CH25" s="22"/>
      <c r="CI25" s="81">
        <v>26</v>
      </c>
      <c r="CJ25" s="105">
        <f t="shared" si="74"/>
        <v>1093.5</v>
      </c>
      <c r="CK25" s="105">
        <f t="shared" si="75"/>
        <v>12.854355053318985</v>
      </c>
      <c r="CL25" s="105">
        <f t="shared" si="76"/>
        <v>20.997293892144363</v>
      </c>
      <c r="CM25" s="105">
        <f t="shared" si="77"/>
        <v>256.82175885665941</v>
      </c>
      <c r="CN25" s="115">
        <f t="shared" si="78"/>
        <v>0.62</v>
      </c>
      <c r="CO25" s="105">
        <f t="shared" si="79"/>
        <v>2189.1727097170979</v>
      </c>
      <c r="CP25" s="115">
        <f t="shared" si="80"/>
        <v>16.426488823423881</v>
      </c>
    </row>
    <row r="26" spans="1:94" ht="15" customHeight="1">
      <c r="A26" s="5">
        <v>27</v>
      </c>
      <c r="B26" s="34">
        <f t="shared" si="0"/>
        <v>2430</v>
      </c>
      <c r="C26" s="32">
        <f t="shared" si="1"/>
        <v>13</v>
      </c>
      <c r="D26" s="121">
        <f t="shared" si="2"/>
        <v>2180.5830304437532</v>
      </c>
      <c r="E26" s="33">
        <f t="shared" si="3"/>
        <v>0.9</v>
      </c>
      <c r="F26" s="35">
        <f t="shared" si="4"/>
        <v>385.99869131520779</v>
      </c>
      <c r="G26" s="53">
        <f t="shared" si="5"/>
        <v>7.4300057104811756</v>
      </c>
      <c r="H26" s="32">
        <f t="shared" si="6"/>
        <v>51.951331715761235</v>
      </c>
      <c r="I26" s="54">
        <f t="shared" si="7"/>
        <v>16.498720481896719</v>
      </c>
      <c r="J26" s="45">
        <f t="shared" si="8"/>
        <v>16.607008074472958</v>
      </c>
      <c r="K26" s="302"/>
      <c r="L26" s="36">
        <f t="shared" si="9"/>
        <v>1944</v>
      </c>
      <c r="M26" s="32">
        <f t="shared" si="10"/>
        <v>13</v>
      </c>
      <c r="N26" s="33">
        <f t="shared" si="11"/>
        <v>0.83</v>
      </c>
      <c r="O26" s="35">
        <f t="shared" si="12"/>
        <v>354.17532558734376</v>
      </c>
      <c r="P26" s="53">
        <f t="shared" si="13"/>
        <v>7.2533184544670961</v>
      </c>
      <c r="Q26" s="32">
        <f t="shared" si="14"/>
        <v>48.829418949504145</v>
      </c>
      <c r="R26" s="54">
        <f t="shared" si="15"/>
        <v>17.883301858288831</v>
      </c>
      <c r="S26" s="45">
        <f t="shared" si="16"/>
        <v>17.97984871820649</v>
      </c>
      <c r="T26" s="302"/>
      <c r="U26" s="36">
        <f t="shared" si="17"/>
        <v>1458</v>
      </c>
      <c r="V26" s="32">
        <f t="shared" si="18"/>
        <v>13</v>
      </c>
      <c r="W26" s="33">
        <f t="shared" si="19"/>
        <v>0.73</v>
      </c>
      <c r="X26" s="35">
        <f t="shared" si="20"/>
        <v>311.38836747680148</v>
      </c>
      <c r="Y26" s="53">
        <f t="shared" si="21"/>
        <v>7.052769408962245</v>
      </c>
      <c r="Z26" s="32">
        <f t="shared" si="22"/>
        <v>44.151219105661873</v>
      </c>
      <c r="AA26" s="54">
        <f t="shared" si="23"/>
        <v>19.635756925177581</v>
      </c>
      <c r="AB26" s="45">
        <f t="shared" si="24"/>
        <v>19.714764652495088</v>
      </c>
      <c r="AC26" s="302"/>
      <c r="AD26" s="36">
        <f t="shared" si="25"/>
        <v>1093.5</v>
      </c>
      <c r="AE26" s="32">
        <f t="shared" si="26"/>
        <v>13</v>
      </c>
      <c r="AF26" s="33">
        <f t="shared" si="27"/>
        <v>0.63</v>
      </c>
      <c r="AG26" s="35">
        <f t="shared" si="28"/>
        <v>268.18939239623467</v>
      </c>
      <c r="AH26" s="53">
        <f t="shared" si="29"/>
        <v>6.8790888408503221</v>
      </c>
      <c r="AI26" s="32">
        <f t="shared" si="30"/>
        <v>38.986179507326128</v>
      </c>
      <c r="AJ26" s="54">
        <f t="shared" si="31"/>
        <v>21.305954964170585</v>
      </c>
      <c r="AK26" s="45">
        <f t="shared" si="32"/>
        <v>21.366220993202955</v>
      </c>
      <c r="AL26" s="302"/>
      <c r="AM26" s="36" t="str">
        <f t="shared" si="33"/>
        <v/>
      </c>
      <c r="AN26" s="32" t="str">
        <f t="shared" si="34"/>
        <v/>
      </c>
      <c r="AO26" s="33" t="str">
        <f t="shared" si="35"/>
        <v/>
      </c>
      <c r="AP26" s="35" t="str">
        <f t="shared" si="36"/>
        <v/>
      </c>
      <c r="AQ26" s="53" t="str">
        <f t="shared" si="37"/>
        <v/>
      </c>
      <c r="AR26" s="32" t="str">
        <f t="shared" si="38"/>
        <v/>
      </c>
      <c r="AS26" s="54" t="str">
        <f t="shared" si="39"/>
        <v/>
      </c>
      <c r="AT26" s="45" t="str">
        <f t="shared" si="40"/>
        <v/>
      </c>
      <c r="AU26" s="302"/>
      <c r="AV26" s="36" t="str">
        <f t="shared" si="41"/>
        <v/>
      </c>
      <c r="AW26" s="32" t="str">
        <f t="shared" si="42"/>
        <v/>
      </c>
      <c r="AX26" s="33" t="str">
        <f t="shared" si="43"/>
        <v/>
      </c>
      <c r="AY26" s="35" t="str">
        <f t="shared" si="44"/>
        <v/>
      </c>
      <c r="AZ26" s="53" t="str">
        <f t="shared" si="45"/>
        <v/>
      </c>
      <c r="BA26" s="32" t="str">
        <f t="shared" si="46"/>
        <v/>
      </c>
      <c r="BB26" s="54" t="str">
        <f t="shared" si="47"/>
        <v/>
      </c>
      <c r="BC26" s="45" t="str">
        <f t="shared" si="48"/>
        <v/>
      </c>
      <c r="BD26" s="302"/>
      <c r="BE26" s="36" t="str">
        <f t="shared" si="49"/>
        <v/>
      </c>
      <c r="BF26" s="32" t="str">
        <f t="shared" si="50"/>
        <v/>
      </c>
      <c r="BG26" s="33" t="str">
        <f t="shared" si="51"/>
        <v/>
      </c>
      <c r="BH26" s="35" t="str">
        <f t="shared" si="52"/>
        <v/>
      </c>
      <c r="BI26" s="53" t="str">
        <f t="shared" si="53"/>
        <v/>
      </c>
      <c r="BJ26" s="32" t="str">
        <f t="shared" si="54"/>
        <v/>
      </c>
      <c r="BK26" s="54" t="str">
        <f t="shared" si="55"/>
        <v/>
      </c>
      <c r="BL26" s="45" t="str">
        <f t="shared" si="56"/>
        <v/>
      </c>
      <c r="BM26" s="302"/>
      <c r="BN26" s="36" t="str">
        <f t="shared" si="57"/>
        <v/>
      </c>
      <c r="BO26" s="32" t="str">
        <f t="shared" si="58"/>
        <v/>
      </c>
      <c r="BP26" s="33" t="str">
        <f t="shared" si="59"/>
        <v/>
      </c>
      <c r="BQ26" s="35" t="str">
        <f t="shared" si="60"/>
        <v/>
      </c>
      <c r="BR26" s="53" t="str">
        <f t="shared" si="61"/>
        <v/>
      </c>
      <c r="BS26" s="32" t="str">
        <f t="shared" si="62"/>
        <v/>
      </c>
      <c r="BT26" s="54" t="str">
        <f t="shared" si="63"/>
        <v/>
      </c>
      <c r="BU26" s="45" t="str">
        <f t="shared" si="64"/>
        <v/>
      </c>
      <c r="BV26" s="5">
        <v>27</v>
      </c>
      <c r="BX26" s="81">
        <v>27</v>
      </c>
      <c r="BY26" s="105">
        <f t="shared" si="65"/>
        <v>1093.5</v>
      </c>
      <c r="BZ26" s="105">
        <f t="shared" si="66"/>
        <v>13.130875802609985</v>
      </c>
      <c r="CA26" s="105">
        <f t="shared" si="67"/>
        <v>21.296380772605044</v>
      </c>
      <c r="CB26" s="106">
        <f t="shared" si="68"/>
        <v>268.18939239623467</v>
      </c>
      <c r="CC26" s="107">
        <f t="shared" si="69"/>
        <v>0.63</v>
      </c>
      <c r="CD26" s="88">
        <f t="shared" si="70"/>
        <v>6.9246206215824415</v>
      </c>
      <c r="CE26" s="23">
        <f t="shared" si="71"/>
        <v>38.729831864051924</v>
      </c>
      <c r="CF26" s="24">
        <f t="shared" si="72"/>
        <v>21.23579241881081</v>
      </c>
      <c r="CG26" s="89">
        <f t="shared" si="73"/>
        <v>21.296380772605044</v>
      </c>
      <c r="CH26" s="22"/>
      <c r="CI26" s="81">
        <v>27</v>
      </c>
      <c r="CJ26" s="105">
        <f t="shared" si="74"/>
        <v>1093.5</v>
      </c>
      <c r="CK26" s="105">
        <f t="shared" si="75"/>
        <v>13.130875802609985</v>
      </c>
      <c r="CL26" s="105">
        <f t="shared" si="76"/>
        <v>21.296380772605044</v>
      </c>
      <c r="CM26" s="105">
        <f t="shared" si="77"/>
        <v>268.18939239623467</v>
      </c>
      <c r="CN26" s="115">
        <f t="shared" si="78"/>
        <v>0.63</v>
      </c>
      <c r="CO26" s="105">
        <f t="shared" si="79"/>
        <v>2180.5830304437532</v>
      </c>
      <c r="CP26" s="115">
        <f t="shared" si="80"/>
        <v>16.607008074472958</v>
      </c>
    </row>
    <row r="27" spans="1:94" ht="15" customHeight="1">
      <c r="A27" s="5">
        <v>28</v>
      </c>
      <c r="B27" s="34">
        <f t="shared" si="0"/>
        <v>2430</v>
      </c>
      <c r="C27" s="32">
        <f t="shared" si="1"/>
        <v>13.4</v>
      </c>
      <c r="D27" s="121">
        <f t="shared" si="2"/>
        <v>2169.0687521557011</v>
      </c>
      <c r="E27" s="33">
        <f t="shared" si="3"/>
        <v>0.91</v>
      </c>
      <c r="F27" s="35">
        <f t="shared" si="4"/>
        <v>405.96186160667594</v>
      </c>
      <c r="G27" s="53">
        <f t="shared" si="5"/>
        <v>7.5861172708036735</v>
      </c>
      <c r="H27" s="32">
        <f t="shared" si="6"/>
        <v>53.513786712615413</v>
      </c>
      <c r="I27" s="54">
        <f t="shared" si="7"/>
        <v>16.744985052471996</v>
      </c>
      <c r="J27" s="45">
        <f t="shared" si="8"/>
        <v>16.841560613741066</v>
      </c>
      <c r="K27" s="302"/>
      <c r="L27" s="36">
        <f t="shared" si="9"/>
        <v>1944</v>
      </c>
      <c r="M27" s="32">
        <f t="shared" si="10"/>
        <v>13.4</v>
      </c>
      <c r="N27" s="33">
        <f t="shared" si="11"/>
        <v>0.84</v>
      </c>
      <c r="O27" s="35">
        <f t="shared" si="12"/>
        <v>373.05667604249624</v>
      </c>
      <c r="P27" s="53">
        <f t="shared" si="13"/>
        <v>7.4039934838353147</v>
      </c>
      <c r="Q27" s="32">
        <f t="shared" si="14"/>
        <v>50.385873090916142</v>
      </c>
      <c r="R27" s="54">
        <f t="shared" si="15"/>
        <v>18.166084218118172</v>
      </c>
      <c r="S27" s="45">
        <f t="shared" si="16"/>
        <v>18.250699506419934</v>
      </c>
      <c r="T27" s="302"/>
      <c r="U27" s="36">
        <f t="shared" si="17"/>
        <v>1458</v>
      </c>
      <c r="V27" s="32">
        <f t="shared" si="18"/>
        <v>13.4</v>
      </c>
      <c r="W27" s="33">
        <f t="shared" si="19"/>
        <v>0.74</v>
      </c>
      <c r="X27" s="35">
        <f t="shared" si="20"/>
        <v>328.65781564931422</v>
      </c>
      <c r="Y27" s="53">
        <f t="shared" si="21"/>
        <v>7.1972736984687753</v>
      </c>
      <c r="Z27" s="32">
        <f t="shared" si="22"/>
        <v>45.664209729753139</v>
      </c>
      <c r="AA27" s="54">
        <f t="shared" si="23"/>
        <v>19.969365702933988</v>
      </c>
      <c r="AB27" s="45">
        <f t="shared" si="24"/>
        <v>20.035974282005391</v>
      </c>
      <c r="AC27" s="302"/>
      <c r="AD27" s="36">
        <f t="shared" si="25"/>
        <v>1093.5</v>
      </c>
      <c r="AE27" s="32">
        <f t="shared" si="26"/>
        <v>13.4</v>
      </c>
      <c r="AF27" s="33">
        <f t="shared" si="27"/>
        <v>0.64</v>
      </c>
      <c r="AG27" s="35">
        <f t="shared" si="28"/>
        <v>283.64726342504679</v>
      </c>
      <c r="AH27" s="53">
        <f t="shared" si="29"/>
        <v>7.0182491128764859</v>
      </c>
      <c r="AI27" s="32">
        <f t="shared" si="30"/>
        <v>40.41567332009275</v>
      </c>
      <c r="AJ27" s="54">
        <f t="shared" si="31"/>
        <v>21.693047883101332</v>
      </c>
      <c r="AK27" s="45">
        <f t="shared" si="32"/>
        <v>21.740289340210204</v>
      </c>
      <c r="AL27" s="302"/>
      <c r="AM27" s="36" t="str">
        <f t="shared" si="33"/>
        <v/>
      </c>
      <c r="AN27" s="32" t="str">
        <f t="shared" si="34"/>
        <v/>
      </c>
      <c r="AO27" s="33" t="str">
        <f t="shared" si="35"/>
        <v/>
      </c>
      <c r="AP27" s="35" t="str">
        <f t="shared" si="36"/>
        <v/>
      </c>
      <c r="AQ27" s="53" t="str">
        <f t="shared" si="37"/>
        <v/>
      </c>
      <c r="AR27" s="32" t="str">
        <f t="shared" si="38"/>
        <v/>
      </c>
      <c r="AS27" s="54" t="str">
        <f t="shared" si="39"/>
        <v/>
      </c>
      <c r="AT27" s="45" t="str">
        <f t="shared" si="40"/>
        <v/>
      </c>
      <c r="AU27" s="302"/>
      <c r="AV27" s="36" t="str">
        <f t="shared" si="41"/>
        <v/>
      </c>
      <c r="AW27" s="32" t="str">
        <f t="shared" si="42"/>
        <v/>
      </c>
      <c r="AX27" s="33" t="str">
        <f t="shared" si="43"/>
        <v/>
      </c>
      <c r="AY27" s="35" t="str">
        <f t="shared" si="44"/>
        <v/>
      </c>
      <c r="AZ27" s="53" t="str">
        <f t="shared" si="45"/>
        <v/>
      </c>
      <c r="BA27" s="32" t="str">
        <f t="shared" si="46"/>
        <v/>
      </c>
      <c r="BB27" s="54" t="str">
        <f t="shared" si="47"/>
        <v/>
      </c>
      <c r="BC27" s="45" t="str">
        <f t="shared" si="48"/>
        <v/>
      </c>
      <c r="BD27" s="302"/>
      <c r="BE27" s="36" t="str">
        <f t="shared" si="49"/>
        <v/>
      </c>
      <c r="BF27" s="32" t="str">
        <f t="shared" si="50"/>
        <v/>
      </c>
      <c r="BG27" s="33" t="str">
        <f t="shared" si="51"/>
        <v/>
      </c>
      <c r="BH27" s="35" t="str">
        <f t="shared" si="52"/>
        <v/>
      </c>
      <c r="BI27" s="53" t="str">
        <f t="shared" si="53"/>
        <v/>
      </c>
      <c r="BJ27" s="32" t="str">
        <f t="shared" si="54"/>
        <v/>
      </c>
      <c r="BK27" s="54" t="str">
        <f t="shared" si="55"/>
        <v/>
      </c>
      <c r="BL27" s="45" t="str">
        <f t="shared" si="56"/>
        <v/>
      </c>
      <c r="BM27" s="302"/>
      <c r="BN27" s="36" t="str">
        <f t="shared" si="57"/>
        <v/>
      </c>
      <c r="BO27" s="32" t="str">
        <f t="shared" si="58"/>
        <v/>
      </c>
      <c r="BP27" s="33" t="str">
        <f t="shared" si="59"/>
        <v/>
      </c>
      <c r="BQ27" s="35" t="str">
        <f t="shared" si="60"/>
        <v/>
      </c>
      <c r="BR27" s="53" t="str">
        <f t="shared" si="61"/>
        <v/>
      </c>
      <c r="BS27" s="32" t="str">
        <f t="shared" si="62"/>
        <v/>
      </c>
      <c r="BT27" s="54" t="str">
        <f t="shared" si="63"/>
        <v/>
      </c>
      <c r="BU27" s="45" t="str">
        <f t="shared" si="64"/>
        <v/>
      </c>
      <c r="BV27" s="5">
        <v>28</v>
      </c>
      <c r="BX27" s="81">
        <v>28</v>
      </c>
      <c r="BY27" s="105">
        <f t="shared" si="65"/>
        <v>1093.5</v>
      </c>
      <c r="BZ27" s="105">
        <f t="shared" si="66"/>
        <v>13.499570134997985</v>
      </c>
      <c r="CA27" s="105">
        <f t="shared" si="67"/>
        <v>21.687194950181564</v>
      </c>
      <c r="CB27" s="106">
        <f t="shared" si="68"/>
        <v>283.64726342504679</v>
      </c>
      <c r="CC27" s="107">
        <f t="shared" si="69"/>
        <v>0.64</v>
      </c>
      <c r="CD27" s="88">
        <f t="shared" si="70"/>
        <v>7.0528896305564901</v>
      </c>
      <c r="CE27" s="23">
        <f t="shared" si="71"/>
        <v>40.217170306501217</v>
      </c>
      <c r="CF27" s="24">
        <f t="shared" si="72"/>
        <v>21.639709221593474</v>
      </c>
      <c r="CG27" s="89">
        <f t="shared" si="73"/>
        <v>21.687194950181564</v>
      </c>
      <c r="CH27" s="22"/>
      <c r="CI27" s="81">
        <v>28</v>
      </c>
      <c r="CJ27" s="105">
        <f t="shared" si="74"/>
        <v>1093.5</v>
      </c>
      <c r="CK27" s="105">
        <f t="shared" si="75"/>
        <v>13.499570134997985</v>
      </c>
      <c r="CL27" s="105">
        <f t="shared" si="76"/>
        <v>21.687194950181564</v>
      </c>
      <c r="CM27" s="105">
        <f t="shared" si="77"/>
        <v>283.64726342504679</v>
      </c>
      <c r="CN27" s="115">
        <f t="shared" si="78"/>
        <v>0.64</v>
      </c>
      <c r="CO27" s="105">
        <f t="shared" si="79"/>
        <v>2169.0687521557011</v>
      </c>
      <c r="CP27" s="115">
        <f t="shared" si="80"/>
        <v>16.841560613741066</v>
      </c>
    </row>
    <row r="28" spans="1:94" ht="15" customHeight="1">
      <c r="A28" s="5">
        <v>29</v>
      </c>
      <c r="B28" s="34">
        <f t="shared" si="0"/>
        <v>2430</v>
      </c>
      <c r="C28" s="32">
        <f t="shared" si="1"/>
        <v>13.7</v>
      </c>
      <c r="D28" s="121">
        <f t="shared" si="2"/>
        <v>2160.3917513709175</v>
      </c>
      <c r="E28" s="33">
        <f t="shared" si="3"/>
        <v>0.92</v>
      </c>
      <c r="F28" s="35">
        <f t="shared" si="4"/>
        <v>421.14643321870233</v>
      </c>
      <c r="G28" s="53">
        <f t="shared" si="5"/>
        <v>7.7032009410455462</v>
      </c>
      <c r="H28" s="32">
        <f t="shared" si="6"/>
        <v>54.671614623821647</v>
      </c>
      <c r="I28" s="54">
        <f t="shared" si="7"/>
        <v>16.925163494486746</v>
      </c>
      <c r="J28" s="45">
        <f t="shared" si="8"/>
        <v>17.013060302747437</v>
      </c>
      <c r="K28" s="302"/>
      <c r="L28" s="36">
        <f t="shared" si="9"/>
        <v>1944</v>
      </c>
      <c r="M28" s="32">
        <f t="shared" si="10"/>
        <v>13.7</v>
      </c>
      <c r="N28" s="33">
        <f t="shared" si="11"/>
        <v>0.85</v>
      </c>
      <c r="O28" s="35">
        <f t="shared" si="12"/>
        <v>387.43596075764106</v>
      </c>
      <c r="P28" s="53">
        <f t="shared" si="13"/>
        <v>7.5169997558614776</v>
      </c>
      <c r="Q28" s="32">
        <f t="shared" si="14"/>
        <v>51.541302825709536</v>
      </c>
      <c r="R28" s="54">
        <f t="shared" si="15"/>
        <v>18.37319249317531</v>
      </c>
      <c r="S28" s="45">
        <f t="shared" si="16"/>
        <v>18.44897505190939</v>
      </c>
      <c r="T28" s="302"/>
      <c r="U28" s="36">
        <f t="shared" si="17"/>
        <v>1458</v>
      </c>
      <c r="V28" s="32">
        <f t="shared" si="18"/>
        <v>13.7</v>
      </c>
      <c r="W28" s="33">
        <f t="shared" si="19"/>
        <v>0.75</v>
      </c>
      <c r="X28" s="35">
        <f t="shared" si="20"/>
        <v>341.83286950899532</v>
      </c>
      <c r="Y28" s="53">
        <f t="shared" si="21"/>
        <v>7.3056519155986726</v>
      </c>
      <c r="Z28" s="32">
        <f t="shared" si="22"/>
        <v>46.790193874297572</v>
      </c>
      <c r="AA28" s="54">
        <f t="shared" si="23"/>
        <v>20.214067876110548</v>
      </c>
      <c r="AB28" s="45">
        <f t="shared" si="24"/>
        <v>20.271505291709548</v>
      </c>
      <c r="AC28" s="302"/>
      <c r="AD28" s="36">
        <f t="shared" si="25"/>
        <v>1093.5</v>
      </c>
      <c r="AE28" s="32">
        <f t="shared" si="26"/>
        <v>13.7</v>
      </c>
      <c r="AF28" s="33">
        <f t="shared" si="27"/>
        <v>0.65</v>
      </c>
      <c r="AG28" s="35">
        <f t="shared" si="28"/>
        <v>295.46297042647166</v>
      </c>
      <c r="AH28" s="53">
        <f t="shared" si="29"/>
        <v>7.1226193168961078</v>
      </c>
      <c r="AI28" s="32">
        <f t="shared" si="30"/>
        <v>41.482347614111767</v>
      </c>
      <c r="AJ28" s="54">
        <f t="shared" si="31"/>
        <v>21.977451426408827</v>
      </c>
      <c r="AK28" s="45">
        <f t="shared" si="32"/>
        <v>22.015062241612863</v>
      </c>
      <c r="AL28" s="302"/>
      <c r="AM28" s="36" t="str">
        <f t="shared" si="33"/>
        <v/>
      </c>
      <c r="AN28" s="32" t="str">
        <f t="shared" si="34"/>
        <v/>
      </c>
      <c r="AO28" s="33" t="str">
        <f t="shared" si="35"/>
        <v/>
      </c>
      <c r="AP28" s="35" t="str">
        <f t="shared" si="36"/>
        <v/>
      </c>
      <c r="AQ28" s="53" t="str">
        <f t="shared" si="37"/>
        <v/>
      </c>
      <c r="AR28" s="32" t="str">
        <f t="shared" si="38"/>
        <v/>
      </c>
      <c r="AS28" s="54" t="str">
        <f t="shared" si="39"/>
        <v/>
      </c>
      <c r="AT28" s="45" t="str">
        <f t="shared" si="40"/>
        <v/>
      </c>
      <c r="AU28" s="302"/>
      <c r="AV28" s="36" t="str">
        <f t="shared" si="41"/>
        <v/>
      </c>
      <c r="AW28" s="32" t="str">
        <f t="shared" si="42"/>
        <v/>
      </c>
      <c r="AX28" s="33" t="str">
        <f t="shared" si="43"/>
        <v/>
      </c>
      <c r="AY28" s="35" t="str">
        <f t="shared" si="44"/>
        <v/>
      </c>
      <c r="AZ28" s="53" t="str">
        <f t="shared" si="45"/>
        <v/>
      </c>
      <c r="BA28" s="32" t="str">
        <f t="shared" si="46"/>
        <v/>
      </c>
      <c r="BB28" s="54" t="str">
        <f t="shared" si="47"/>
        <v/>
      </c>
      <c r="BC28" s="45" t="str">
        <f t="shared" si="48"/>
        <v/>
      </c>
      <c r="BD28" s="302"/>
      <c r="BE28" s="36" t="str">
        <f t="shared" si="49"/>
        <v/>
      </c>
      <c r="BF28" s="32" t="str">
        <f t="shared" si="50"/>
        <v/>
      </c>
      <c r="BG28" s="33" t="str">
        <f t="shared" si="51"/>
        <v/>
      </c>
      <c r="BH28" s="35" t="str">
        <f t="shared" si="52"/>
        <v/>
      </c>
      <c r="BI28" s="53" t="str">
        <f t="shared" si="53"/>
        <v/>
      </c>
      <c r="BJ28" s="32" t="str">
        <f t="shared" si="54"/>
        <v/>
      </c>
      <c r="BK28" s="54" t="str">
        <f t="shared" si="55"/>
        <v/>
      </c>
      <c r="BL28" s="45" t="str">
        <f t="shared" si="56"/>
        <v/>
      </c>
      <c r="BM28" s="302"/>
      <c r="BN28" s="36" t="str">
        <f t="shared" si="57"/>
        <v/>
      </c>
      <c r="BO28" s="32" t="str">
        <f t="shared" si="58"/>
        <v/>
      </c>
      <c r="BP28" s="33" t="str">
        <f t="shared" si="59"/>
        <v/>
      </c>
      <c r="BQ28" s="35" t="str">
        <f t="shared" si="60"/>
        <v/>
      </c>
      <c r="BR28" s="53" t="str">
        <f t="shared" si="61"/>
        <v/>
      </c>
      <c r="BS28" s="32" t="str">
        <f t="shared" si="62"/>
        <v/>
      </c>
      <c r="BT28" s="54" t="str">
        <f t="shared" si="63"/>
        <v/>
      </c>
      <c r="BU28" s="45" t="str">
        <f t="shared" si="64"/>
        <v/>
      </c>
      <c r="BV28" s="5">
        <v>29</v>
      </c>
      <c r="BX28" s="81">
        <v>29</v>
      </c>
      <c r="BY28" s="105">
        <f t="shared" si="65"/>
        <v>1093.5</v>
      </c>
      <c r="BZ28" s="105">
        <f t="shared" si="66"/>
        <v>13.776090884288983</v>
      </c>
      <c r="CA28" s="105">
        <f t="shared" si="67"/>
        <v>21.974520700603204</v>
      </c>
      <c r="CB28" s="106">
        <f t="shared" si="68"/>
        <v>295.46297042647166</v>
      </c>
      <c r="CC28" s="107">
        <f t="shared" si="69"/>
        <v>0.65</v>
      </c>
      <c r="CD28" s="88">
        <f t="shared" si="70"/>
        <v>7.1490913872870241</v>
      </c>
      <c r="CE28" s="23">
        <f t="shared" si="71"/>
        <v>41.328744370492032</v>
      </c>
      <c r="CF28" s="24">
        <f t="shared" si="72"/>
        <v>21.93672399831701</v>
      </c>
      <c r="CG28" s="89">
        <f t="shared" si="73"/>
        <v>21.974520700603204</v>
      </c>
      <c r="CH28" s="22"/>
      <c r="CI28" s="81">
        <v>29</v>
      </c>
      <c r="CJ28" s="105">
        <f t="shared" si="74"/>
        <v>1093.5</v>
      </c>
      <c r="CK28" s="105">
        <f t="shared" si="75"/>
        <v>13.776090884288983</v>
      </c>
      <c r="CL28" s="105">
        <f t="shared" si="76"/>
        <v>21.974520700603204</v>
      </c>
      <c r="CM28" s="105">
        <f t="shared" si="77"/>
        <v>295.46297042647166</v>
      </c>
      <c r="CN28" s="115">
        <f t="shared" si="78"/>
        <v>0.65</v>
      </c>
      <c r="CO28" s="105">
        <f t="shared" si="79"/>
        <v>2160.3917513709175</v>
      </c>
      <c r="CP28" s="115">
        <f t="shared" si="80"/>
        <v>17.013060302747437</v>
      </c>
    </row>
    <row r="29" spans="1:94" ht="15" customHeight="1" thickBot="1">
      <c r="A29" s="6">
        <v>30</v>
      </c>
      <c r="B29" s="37">
        <f t="shared" si="0"/>
        <v>2430</v>
      </c>
      <c r="C29" s="38">
        <f t="shared" si="1"/>
        <v>14</v>
      </c>
      <c r="D29" s="120">
        <f t="shared" si="2"/>
        <v>2151.6832390841364</v>
      </c>
      <c r="E29" s="39">
        <f t="shared" si="3"/>
        <v>0.93</v>
      </c>
      <c r="F29" s="40">
        <f t="shared" si="4"/>
        <v>436.50928559265219</v>
      </c>
      <c r="G29" s="51">
        <f t="shared" si="5"/>
        <v>7.8202846112874198</v>
      </c>
      <c r="H29" s="38">
        <f t="shared" si="6"/>
        <v>55.817570240680993</v>
      </c>
      <c r="I29" s="52">
        <f t="shared" si="7"/>
        <v>17.101625283321539</v>
      </c>
      <c r="J29" s="44">
        <f t="shared" si="8"/>
        <v>17.18092989942641</v>
      </c>
      <c r="K29" s="302"/>
      <c r="L29" s="41">
        <f t="shared" si="9"/>
        <v>1944</v>
      </c>
      <c r="M29" s="38">
        <f t="shared" si="10"/>
        <v>14</v>
      </c>
      <c r="N29" s="39">
        <f t="shared" si="11"/>
        <v>0.85</v>
      </c>
      <c r="O29" s="40">
        <f t="shared" si="12"/>
        <v>401.99878105326189</v>
      </c>
      <c r="P29" s="51">
        <f t="shared" si="13"/>
        <v>7.6300060278876414</v>
      </c>
      <c r="Q29" s="38">
        <f t="shared" si="14"/>
        <v>52.686561397718165</v>
      </c>
      <c r="R29" s="52">
        <f t="shared" si="15"/>
        <v>18.576199074515436</v>
      </c>
      <c r="S29" s="44">
        <f t="shared" si="16"/>
        <v>18.643244432128501</v>
      </c>
      <c r="T29" s="302"/>
      <c r="U29" s="41">
        <f t="shared" si="17"/>
        <v>1458</v>
      </c>
      <c r="V29" s="38">
        <f t="shared" si="18"/>
        <v>14</v>
      </c>
      <c r="W29" s="39">
        <f t="shared" si="19"/>
        <v>0.75</v>
      </c>
      <c r="X29" s="40">
        <f t="shared" si="20"/>
        <v>355.19571642027904</v>
      </c>
      <c r="Y29" s="51">
        <f t="shared" si="21"/>
        <v>7.4140301327285707</v>
      </c>
      <c r="Z29" s="38">
        <f t="shared" si="22"/>
        <v>47.908588185027661</v>
      </c>
      <c r="AA29" s="52">
        <f t="shared" si="23"/>
        <v>20.454222871135062</v>
      </c>
      <c r="AB29" s="44">
        <f t="shared" si="24"/>
        <v>20.502595027040826</v>
      </c>
      <c r="AC29" s="302"/>
      <c r="AD29" s="41">
        <f t="shared" si="25"/>
        <v>1093.5</v>
      </c>
      <c r="AE29" s="38">
        <f t="shared" si="26"/>
        <v>14</v>
      </c>
      <c r="AF29" s="39">
        <f t="shared" si="27"/>
        <v>0.65</v>
      </c>
      <c r="AG29" s="40">
        <f t="shared" si="28"/>
        <v>307.46632958534047</v>
      </c>
      <c r="AH29" s="51">
        <f t="shared" si="29"/>
        <v>7.2269895209157315</v>
      </c>
      <c r="AI29" s="38">
        <f t="shared" si="30"/>
        <v>42.544178138836074</v>
      </c>
      <c r="AJ29" s="52">
        <f t="shared" si="31"/>
        <v>22.256954340232294</v>
      </c>
      <c r="AK29" s="44">
        <f t="shared" si="32"/>
        <v>22.285048649192181</v>
      </c>
      <c r="AL29" s="302"/>
      <c r="AM29" s="41" t="str">
        <f t="shared" si="33"/>
        <v/>
      </c>
      <c r="AN29" s="38" t="str">
        <f t="shared" si="34"/>
        <v/>
      </c>
      <c r="AO29" s="39" t="str">
        <f t="shared" si="35"/>
        <v/>
      </c>
      <c r="AP29" s="40" t="str">
        <f t="shared" si="36"/>
        <v/>
      </c>
      <c r="AQ29" s="51" t="str">
        <f t="shared" si="37"/>
        <v/>
      </c>
      <c r="AR29" s="38" t="str">
        <f t="shared" si="38"/>
        <v/>
      </c>
      <c r="AS29" s="52" t="str">
        <f t="shared" si="39"/>
        <v/>
      </c>
      <c r="AT29" s="44" t="str">
        <f t="shared" si="40"/>
        <v/>
      </c>
      <c r="AU29" s="302"/>
      <c r="AV29" s="41" t="str">
        <f t="shared" si="41"/>
        <v/>
      </c>
      <c r="AW29" s="38" t="str">
        <f t="shared" si="42"/>
        <v/>
      </c>
      <c r="AX29" s="39" t="str">
        <f t="shared" si="43"/>
        <v/>
      </c>
      <c r="AY29" s="40" t="str">
        <f t="shared" si="44"/>
        <v/>
      </c>
      <c r="AZ29" s="51" t="str">
        <f t="shared" si="45"/>
        <v/>
      </c>
      <c r="BA29" s="38" t="str">
        <f t="shared" si="46"/>
        <v/>
      </c>
      <c r="BB29" s="52" t="str">
        <f t="shared" si="47"/>
        <v/>
      </c>
      <c r="BC29" s="44" t="str">
        <f t="shared" si="48"/>
        <v/>
      </c>
      <c r="BD29" s="302"/>
      <c r="BE29" s="41" t="str">
        <f t="shared" si="49"/>
        <v/>
      </c>
      <c r="BF29" s="38" t="str">
        <f t="shared" si="50"/>
        <v/>
      </c>
      <c r="BG29" s="39" t="str">
        <f t="shared" si="51"/>
        <v/>
      </c>
      <c r="BH29" s="40" t="str">
        <f t="shared" si="52"/>
        <v/>
      </c>
      <c r="BI29" s="51" t="str">
        <f t="shared" si="53"/>
        <v/>
      </c>
      <c r="BJ29" s="38" t="str">
        <f t="shared" si="54"/>
        <v/>
      </c>
      <c r="BK29" s="52" t="str">
        <f t="shared" si="55"/>
        <v/>
      </c>
      <c r="BL29" s="44" t="str">
        <f t="shared" si="56"/>
        <v/>
      </c>
      <c r="BM29" s="302"/>
      <c r="BN29" s="41" t="str">
        <f t="shared" si="57"/>
        <v/>
      </c>
      <c r="BO29" s="38" t="str">
        <f t="shared" si="58"/>
        <v/>
      </c>
      <c r="BP29" s="39" t="str">
        <f t="shared" si="59"/>
        <v/>
      </c>
      <c r="BQ29" s="40" t="str">
        <f t="shared" si="60"/>
        <v/>
      </c>
      <c r="BR29" s="51" t="str">
        <f t="shared" si="61"/>
        <v/>
      </c>
      <c r="BS29" s="38" t="str">
        <f t="shared" si="62"/>
        <v/>
      </c>
      <c r="BT29" s="52" t="str">
        <f t="shared" si="63"/>
        <v/>
      </c>
      <c r="BU29" s="44" t="str">
        <f t="shared" si="64"/>
        <v/>
      </c>
      <c r="BV29" s="6">
        <v>30</v>
      </c>
      <c r="BX29" s="82">
        <v>30</v>
      </c>
      <c r="BY29" s="108">
        <f t="shared" si="65"/>
        <v>1093.5</v>
      </c>
      <c r="BZ29" s="108">
        <f t="shared" si="66"/>
        <v>14.052611633579984</v>
      </c>
      <c r="CA29" s="108">
        <f t="shared" si="67"/>
        <v>22.257045103270194</v>
      </c>
      <c r="CB29" s="109">
        <f t="shared" si="68"/>
        <v>307.46632958534047</v>
      </c>
      <c r="CC29" s="110">
        <f t="shared" si="69"/>
        <v>0.65</v>
      </c>
      <c r="CD29" s="90">
        <f t="shared" si="70"/>
        <v>7.2452931440175607</v>
      </c>
      <c r="CE29" s="91">
        <f t="shared" si="71"/>
        <v>42.43669972680339</v>
      </c>
      <c r="CF29" s="92">
        <f t="shared" si="72"/>
        <v>22.228822937427893</v>
      </c>
      <c r="CG29" s="93">
        <f t="shared" si="73"/>
        <v>22.257045103270194</v>
      </c>
      <c r="CH29" s="22"/>
      <c r="CI29" s="82">
        <v>30</v>
      </c>
      <c r="CJ29" s="108">
        <f t="shared" si="74"/>
        <v>1093.5</v>
      </c>
      <c r="CK29" s="108">
        <f t="shared" si="75"/>
        <v>14.052611633579984</v>
      </c>
      <c r="CL29" s="108">
        <f t="shared" si="76"/>
        <v>22.257045103270194</v>
      </c>
      <c r="CM29" s="108">
        <f t="shared" si="77"/>
        <v>307.46632958534047</v>
      </c>
      <c r="CN29" s="116">
        <f t="shared" si="78"/>
        <v>0.65</v>
      </c>
      <c r="CO29" s="108">
        <f t="shared" si="79"/>
        <v>2151.6832390841364</v>
      </c>
      <c r="CP29" s="116">
        <f t="shared" si="80"/>
        <v>17.18092989942641</v>
      </c>
    </row>
    <row r="30" spans="1:94" ht="15" customHeight="1">
      <c r="A30" s="4">
        <v>31</v>
      </c>
      <c r="B30" s="30">
        <f t="shared" si="0"/>
        <v>2430</v>
      </c>
      <c r="C30" s="27">
        <f t="shared" si="1"/>
        <v>14.3</v>
      </c>
      <c r="D30" s="119">
        <f t="shared" si="2"/>
        <v>2142.9465547753771</v>
      </c>
      <c r="E30" s="28">
        <f t="shared" si="3"/>
        <v>0.93</v>
      </c>
      <c r="F30" s="29">
        <f t="shared" si="4"/>
        <v>452.04730652492748</v>
      </c>
      <c r="G30" s="49">
        <f t="shared" si="5"/>
        <v>7.9373682815292934</v>
      </c>
      <c r="H30" s="27">
        <f t="shared" si="6"/>
        <v>56.951786850670295</v>
      </c>
      <c r="I30" s="50">
        <f t="shared" si="7"/>
        <v>17.274504532340895</v>
      </c>
      <c r="J30" s="43">
        <f t="shared" si="8"/>
        <v>17.345300393642251</v>
      </c>
      <c r="K30" s="302"/>
      <c r="L30" s="31">
        <f t="shared" si="9"/>
        <v>1944</v>
      </c>
      <c r="M30" s="27">
        <f t="shared" si="10"/>
        <v>14.3</v>
      </c>
      <c r="N30" s="28">
        <f t="shared" si="11"/>
        <v>0.86</v>
      </c>
      <c r="O30" s="29">
        <f t="shared" si="12"/>
        <v>416.74205428554552</v>
      </c>
      <c r="P30" s="49">
        <f t="shared" si="13"/>
        <v>7.743012299913806</v>
      </c>
      <c r="Q30" s="27">
        <f t="shared" si="14"/>
        <v>53.821696020059868</v>
      </c>
      <c r="R30" s="50">
        <f t="shared" si="15"/>
        <v>18.775245245812584</v>
      </c>
      <c r="S30" s="43">
        <f t="shared" si="16"/>
        <v>18.833645640254534</v>
      </c>
      <c r="T30" s="302"/>
      <c r="U30" s="31">
        <f t="shared" si="17"/>
        <v>1458</v>
      </c>
      <c r="V30" s="27">
        <f t="shared" si="18"/>
        <v>14.3</v>
      </c>
      <c r="W30" s="28">
        <f t="shared" si="19"/>
        <v>0.76</v>
      </c>
      <c r="X30" s="29">
        <f t="shared" si="20"/>
        <v>368.74346095042017</v>
      </c>
      <c r="Y30" s="49">
        <f t="shared" si="21"/>
        <v>7.5224083498584697</v>
      </c>
      <c r="Z30" s="27">
        <f t="shared" si="22"/>
        <v>49.019335803188334</v>
      </c>
      <c r="AA30" s="50">
        <f t="shared" si="23"/>
        <v>20.689977030644854</v>
      </c>
      <c r="AB30" s="43">
        <f t="shared" si="24"/>
        <v>20.729386422316519</v>
      </c>
      <c r="AC30" s="302"/>
      <c r="AD30" s="31">
        <f t="shared" si="25"/>
        <v>1093.5</v>
      </c>
      <c r="AE30" s="27">
        <f t="shared" si="26"/>
        <v>14.3</v>
      </c>
      <c r="AF30" s="28">
        <f t="shared" si="27"/>
        <v>0.66</v>
      </c>
      <c r="AG30" s="29">
        <f t="shared" si="28"/>
        <v>319.65480361146626</v>
      </c>
      <c r="AH30" s="49">
        <f t="shared" si="29"/>
        <v>7.3313597249353553</v>
      </c>
      <c r="AI30" s="27">
        <f t="shared" si="30"/>
        <v>43.601025676623017</v>
      </c>
      <c r="AJ30" s="50">
        <f t="shared" si="31"/>
        <v>22.531703028353846</v>
      </c>
      <c r="AK30" s="43">
        <f t="shared" si="32"/>
        <v>22.550391556986177</v>
      </c>
      <c r="AL30" s="302"/>
      <c r="AM30" s="31" t="str">
        <f t="shared" si="33"/>
        <v/>
      </c>
      <c r="AN30" s="27" t="str">
        <f t="shared" si="34"/>
        <v/>
      </c>
      <c r="AO30" s="28" t="str">
        <f t="shared" si="35"/>
        <v/>
      </c>
      <c r="AP30" s="29" t="str">
        <f t="shared" si="36"/>
        <v/>
      </c>
      <c r="AQ30" s="49" t="str">
        <f t="shared" si="37"/>
        <v/>
      </c>
      <c r="AR30" s="27" t="str">
        <f t="shared" si="38"/>
        <v/>
      </c>
      <c r="AS30" s="50" t="str">
        <f t="shared" si="39"/>
        <v/>
      </c>
      <c r="AT30" s="43" t="str">
        <f t="shared" si="40"/>
        <v/>
      </c>
      <c r="AU30" s="302"/>
      <c r="AV30" s="31" t="str">
        <f t="shared" si="41"/>
        <v/>
      </c>
      <c r="AW30" s="27" t="str">
        <f t="shared" si="42"/>
        <v/>
      </c>
      <c r="AX30" s="28" t="str">
        <f t="shared" si="43"/>
        <v/>
      </c>
      <c r="AY30" s="29" t="str">
        <f t="shared" si="44"/>
        <v/>
      </c>
      <c r="AZ30" s="49" t="str">
        <f t="shared" si="45"/>
        <v/>
      </c>
      <c r="BA30" s="27" t="str">
        <f t="shared" si="46"/>
        <v/>
      </c>
      <c r="BB30" s="50" t="str">
        <f t="shared" si="47"/>
        <v/>
      </c>
      <c r="BC30" s="43" t="str">
        <f t="shared" si="48"/>
        <v/>
      </c>
      <c r="BD30" s="302"/>
      <c r="BE30" s="31" t="str">
        <f t="shared" si="49"/>
        <v/>
      </c>
      <c r="BF30" s="27" t="str">
        <f t="shared" si="50"/>
        <v/>
      </c>
      <c r="BG30" s="28" t="str">
        <f t="shared" si="51"/>
        <v/>
      </c>
      <c r="BH30" s="29" t="str">
        <f t="shared" si="52"/>
        <v/>
      </c>
      <c r="BI30" s="49" t="str">
        <f t="shared" si="53"/>
        <v/>
      </c>
      <c r="BJ30" s="27" t="str">
        <f t="shared" si="54"/>
        <v/>
      </c>
      <c r="BK30" s="50" t="str">
        <f t="shared" si="55"/>
        <v/>
      </c>
      <c r="BL30" s="43" t="str">
        <f t="shared" si="56"/>
        <v/>
      </c>
      <c r="BM30" s="302"/>
      <c r="BN30" s="31" t="str">
        <f t="shared" si="57"/>
        <v/>
      </c>
      <c r="BO30" s="27" t="str">
        <f t="shared" si="58"/>
        <v/>
      </c>
      <c r="BP30" s="28" t="str">
        <f t="shared" si="59"/>
        <v/>
      </c>
      <c r="BQ30" s="29" t="str">
        <f t="shared" si="60"/>
        <v/>
      </c>
      <c r="BR30" s="49" t="str">
        <f t="shared" si="61"/>
        <v/>
      </c>
      <c r="BS30" s="27" t="str">
        <f t="shared" si="62"/>
        <v/>
      </c>
      <c r="BT30" s="50" t="str">
        <f t="shared" si="63"/>
        <v/>
      </c>
      <c r="BU30" s="43" t="str">
        <f t="shared" si="64"/>
        <v/>
      </c>
      <c r="BV30" s="4">
        <v>31</v>
      </c>
      <c r="BX30" s="80">
        <v>31</v>
      </c>
      <c r="BY30" s="102">
        <f t="shared" si="65"/>
        <v>1093.5</v>
      </c>
      <c r="BZ30" s="102">
        <f t="shared" si="66"/>
        <v>14.329132382870984</v>
      </c>
      <c r="CA30" s="102">
        <f t="shared" si="67"/>
        <v>22.534903665337342</v>
      </c>
      <c r="CB30" s="103">
        <f t="shared" si="68"/>
        <v>319.65480361146626</v>
      </c>
      <c r="CC30" s="104">
        <f t="shared" si="69"/>
        <v>0.66</v>
      </c>
      <c r="CD30" s="94">
        <f t="shared" si="70"/>
        <v>7.3414949007480965</v>
      </c>
      <c r="CE30" s="95">
        <f t="shared" si="71"/>
        <v>43.540833022834832</v>
      </c>
      <c r="CF30" s="96">
        <f t="shared" si="72"/>
        <v>22.516144777297608</v>
      </c>
      <c r="CG30" s="97">
        <f t="shared" si="73"/>
        <v>22.534903665337342</v>
      </c>
      <c r="CH30" s="22"/>
      <c r="CI30" s="80">
        <v>31</v>
      </c>
      <c r="CJ30" s="102">
        <f t="shared" si="74"/>
        <v>1093.5</v>
      </c>
      <c r="CK30" s="102">
        <f t="shared" si="75"/>
        <v>14.329132382870984</v>
      </c>
      <c r="CL30" s="102">
        <f t="shared" si="76"/>
        <v>22.534903665337342</v>
      </c>
      <c r="CM30" s="102">
        <f t="shared" si="77"/>
        <v>319.65480361146626</v>
      </c>
      <c r="CN30" s="114">
        <f t="shared" si="78"/>
        <v>0.66</v>
      </c>
      <c r="CO30" s="102">
        <f t="shared" si="79"/>
        <v>2142.9465547753771</v>
      </c>
      <c r="CP30" s="114">
        <f t="shared" si="80"/>
        <v>17.345300393642251</v>
      </c>
    </row>
    <row r="31" spans="1:94" ht="15" customHeight="1">
      <c r="A31" s="5">
        <v>32</v>
      </c>
      <c r="B31" s="34">
        <f t="shared" si="0"/>
        <v>2430</v>
      </c>
      <c r="C31" s="32">
        <f t="shared" si="1"/>
        <v>14.6</v>
      </c>
      <c r="D31" s="121">
        <f t="shared" si="2"/>
        <v>2134.1849018287303</v>
      </c>
      <c r="E31" s="33">
        <f t="shared" si="3"/>
        <v>0.94</v>
      </c>
      <c r="F31" s="35">
        <f t="shared" si="4"/>
        <v>467.75749514161708</v>
      </c>
      <c r="G31" s="53">
        <f t="shared" si="5"/>
        <v>8.0544519517711652</v>
      </c>
      <c r="H31" s="32">
        <f t="shared" si="6"/>
        <v>58.074403813254818</v>
      </c>
      <c r="I31" s="54">
        <f t="shared" si="7"/>
        <v>17.44392868687369</v>
      </c>
      <c r="J31" s="45">
        <f t="shared" si="8"/>
        <v>17.506296262522124</v>
      </c>
      <c r="K31" s="302"/>
      <c r="L31" s="36">
        <f t="shared" si="9"/>
        <v>1944</v>
      </c>
      <c r="M31" s="32">
        <f t="shared" si="10"/>
        <v>14.6</v>
      </c>
      <c r="N31" s="33">
        <f t="shared" si="11"/>
        <v>0.87</v>
      </c>
      <c r="O31" s="35">
        <f t="shared" si="12"/>
        <v>431.66280004982286</v>
      </c>
      <c r="P31" s="53">
        <f t="shared" si="13"/>
        <v>7.8560185719399689</v>
      </c>
      <c r="Q31" s="32">
        <f t="shared" si="14"/>
        <v>54.946764203388057</v>
      </c>
      <c r="R31" s="54">
        <f t="shared" si="15"/>
        <v>18.970465598276487</v>
      </c>
      <c r="S31" s="45">
        <f t="shared" si="16"/>
        <v>19.020310132867948</v>
      </c>
      <c r="T31" s="302"/>
      <c r="U31" s="36">
        <f t="shared" si="17"/>
        <v>1458</v>
      </c>
      <c r="V31" s="32">
        <f t="shared" si="18"/>
        <v>14.6</v>
      </c>
      <c r="W31" s="33">
        <f t="shared" si="19"/>
        <v>0.77</v>
      </c>
      <c r="X31" s="35">
        <f t="shared" si="20"/>
        <v>382.4732913309702</v>
      </c>
      <c r="Y31" s="53">
        <f t="shared" si="21"/>
        <v>7.630786566988367</v>
      </c>
      <c r="Z31" s="32">
        <f t="shared" si="22"/>
        <v>50.122394064275404</v>
      </c>
      <c r="AA31" s="54">
        <f t="shared" si="23"/>
        <v>20.921470223668607</v>
      </c>
      <c r="AB31" s="45">
        <f t="shared" si="24"/>
        <v>20.952016089015629</v>
      </c>
      <c r="AC31" s="302"/>
      <c r="AD31" s="36">
        <f t="shared" si="25"/>
        <v>1093.5</v>
      </c>
      <c r="AE31" s="32">
        <f t="shared" si="26"/>
        <v>14.6</v>
      </c>
      <c r="AF31" s="33">
        <f t="shared" si="27"/>
        <v>0.67</v>
      </c>
      <c r="AG31" s="35">
        <f t="shared" si="28"/>
        <v>332.02591540454006</v>
      </c>
      <c r="AH31" s="53">
        <f t="shared" si="29"/>
        <v>7.4357299289549763</v>
      </c>
      <c r="AI31" s="32">
        <f t="shared" si="30"/>
        <v>44.652766920920598</v>
      </c>
      <c r="AJ31" s="54">
        <f t="shared" si="31"/>
        <v>22.801837864935862</v>
      </c>
      <c r="AK31" s="45">
        <f t="shared" si="32"/>
        <v>22.811228069842997</v>
      </c>
      <c r="AL31" s="302"/>
      <c r="AM31" s="36" t="str">
        <f t="shared" si="33"/>
        <v/>
      </c>
      <c r="AN31" s="32" t="str">
        <f t="shared" si="34"/>
        <v/>
      </c>
      <c r="AO31" s="33" t="str">
        <f t="shared" si="35"/>
        <v/>
      </c>
      <c r="AP31" s="35" t="str">
        <f t="shared" si="36"/>
        <v/>
      </c>
      <c r="AQ31" s="53" t="str">
        <f t="shared" si="37"/>
        <v/>
      </c>
      <c r="AR31" s="32" t="str">
        <f t="shared" si="38"/>
        <v/>
      </c>
      <c r="AS31" s="54" t="str">
        <f t="shared" si="39"/>
        <v/>
      </c>
      <c r="AT31" s="45" t="str">
        <f t="shared" si="40"/>
        <v/>
      </c>
      <c r="AU31" s="302"/>
      <c r="AV31" s="36" t="str">
        <f t="shared" si="41"/>
        <v/>
      </c>
      <c r="AW31" s="32" t="str">
        <f t="shared" si="42"/>
        <v/>
      </c>
      <c r="AX31" s="33" t="str">
        <f t="shared" si="43"/>
        <v/>
      </c>
      <c r="AY31" s="35" t="str">
        <f t="shared" si="44"/>
        <v/>
      </c>
      <c r="AZ31" s="53" t="str">
        <f t="shared" si="45"/>
        <v/>
      </c>
      <c r="BA31" s="32" t="str">
        <f t="shared" si="46"/>
        <v/>
      </c>
      <c r="BB31" s="54" t="str">
        <f t="shared" si="47"/>
        <v/>
      </c>
      <c r="BC31" s="45" t="str">
        <f t="shared" si="48"/>
        <v/>
      </c>
      <c r="BD31" s="302"/>
      <c r="BE31" s="36" t="str">
        <f t="shared" si="49"/>
        <v/>
      </c>
      <c r="BF31" s="32" t="str">
        <f t="shared" si="50"/>
        <v/>
      </c>
      <c r="BG31" s="33" t="str">
        <f t="shared" si="51"/>
        <v/>
      </c>
      <c r="BH31" s="35" t="str">
        <f t="shared" si="52"/>
        <v/>
      </c>
      <c r="BI31" s="53" t="str">
        <f t="shared" si="53"/>
        <v/>
      </c>
      <c r="BJ31" s="32" t="str">
        <f t="shared" si="54"/>
        <v/>
      </c>
      <c r="BK31" s="54" t="str">
        <f t="shared" si="55"/>
        <v/>
      </c>
      <c r="BL31" s="45" t="str">
        <f t="shared" si="56"/>
        <v/>
      </c>
      <c r="BM31" s="302"/>
      <c r="BN31" s="36" t="str">
        <f t="shared" si="57"/>
        <v/>
      </c>
      <c r="BO31" s="32" t="str">
        <f t="shared" si="58"/>
        <v/>
      </c>
      <c r="BP31" s="33" t="str">
        <f t="shared" si="59"/>
        <v/>
      </c>
      <c r="BQ31" s="35" t="str">
        <f t="shared" si="60"/>
        <v/>
      </c>
      <c r="BR31" s="53" t="str">
        <f t="shared" si="61"/>
        <v/>
      </c>
      <c r="BS31" s="32" t="str">
        <f t="shared" si="62"/>
        <v/>
      </c>
      <c r="BT31" s="54" t="str">
        <f t="shared" si="63"/>
        <v/>
      </c>
      <c r="BU31" s="45" t="str">
        <f t="shared" si="64"/>
        <v/>
      </c>
      <c r="BV31" s="5">
        <v>32</v>
      </c>
      <c r="BX31" s="81">
        <v>32</v>
      </c>
      <c r="BY31" s="105">
        <f t="shared" si="65"/>
        <v>1093.5</v>
      </c>
      <c r="BZ31" s="105">
        <f t="shared" si="66"/>
        <v>14.605653132161983</v>
      </c>
      <c r="CA31" s="105">
        <f t="shared" si="67"/>
        <v>22.808226714896776</v>
      </c>
      <c r="CB31" s="106">
        <f t="shared" si="68"/>
        <v>332.02591540454006</v>
      </c>
      <c r="CC31" s="107">
        <f t="shared" si="69"/>
        <v>0.67</v>
      </c>
      <c r="CD31" s="88">
        <f t="shared" si="70"/>
        <v>7.4376966574786314</v>
      </c>
      <c r="CE31" s="23">
        <f t="shared" si="71"/>
        <v>44.640959519461816</v>
      </c>
      <c r="CF31" s="24">
        <f t="shared" si="72"/>
        <v>22.798822953738348</v>
      </c>
      <c r="CG31" s="89">
        <f t="shared" si="73"/>
        <v>22.808226714896776</v>
      </c>
      <c r="CH31" s="22"/>
      <c r="CI31" s="81">
        <v>32</v>
      </c>
      <c r="CJ31" s="105">
        <f t="shared" si="74"/>
        <v>1093.5</v>
      </c>
      <c r="CK31" s="105">
        <f t="shared" si="75"/>
        <v>14.605653132161983</v>
      </c>
      <c r="CL31" s="105">
        <f t="shared" si="76"/>
        <v>22.808226714896776</v>
      </c>
      <c r="CM31" s="105">
        <f t="shared" si="77"/>
        <v>332.02591540454006</v>
      </c>
      <c r="CN31" s="115">
        <f t="shared" si="78"/>
        <v>0.67</v>
      </c>
      <c r="CO31" s="105">
        <f t="shared" si="79"/>
        <v>2134.1849018287303</v>
      </c>
      <c r="CP31" s="115">
        <f t="shared" si="80"/>
        <v>17.506296262522124</v>
      </c>
    </row>
    <row r="32" spans="1:94" ht="15" customHeight="1">
      <c r="A32" s="5">
        <v>33</v>
      </c>
      <c r="B32" s="34">
        <f t="shared" si="0"/>
        <v>2430</v>
      </c>
      <c r="C32" s="32">
        <f t="shared" si="1"/>
        <v>14.9</v>
      </c>
      <c r="D32" s="121">
        <f t="shared" si="2"/>
        <v>2125.4013529683789</v>
      </c>
      <c r="E32" s="33">
        <f t="shared" si="3"/>
        <v>0.94</v>
      </c>
      <c r="F32" s="35">
        <f t="shared" si="4"/>
        <v>483.6369562987349</v>
      </c>
      <c r="G32" s="53">
        <f t="shared" si="5"/>
        <v>8.1715356220130388</v>
      </c>
      <c r="H32" s="32">
        <f t="shared" si="6"/>
        <v>59.185565439607309</v>
      </c>
      <c r="I32" s="54">
        <f t="shared" si="7"/>
        <v>17.610018939754539</v>
      </c>
      <c r="J32" s="45">
        <f t="shared" si="8"/>
        <v>17.664035876319524</v>
      </c>
      <c r="K32" s="302"/>
      <c r="L32" s="36">
        <f t="shared" si="9"/>
        <v>1944</v>
      </c>
      <c r="M32" s="32">
        <f t="shared" si="10"/>
        <v>14.9</v>
      </c>
      <c r="N32" s="33">
        <f t="shared" si="11"/>
        <v>0.87</v>
      </c>
      <c r="O32" s="35">
        <f t="shared" si="12"/>
        <v>446.75813551217072</v>
      </c>
      <c r="P32" s="53">
        <f t="shared" si="13"/>
        <v>7.9690248439661326</v>
      </c>
      <c r="Q32" s="32">
        <f t="shared" si="14"/>
        <v>56.061832439942812</v>
      </c>
      <c r="R32" s="54">
        <f t="shared" si="15"/>
        <v>19.161988427030025</v>
      </c>
      <c r="S32" s="45">
        <f t="shared" si="16"/>
        <v>19.203363217098214</v>
      </c>
      <c r="T32" s="302"/>
      <c r="U32" s="36">
        <f t="shared" si="17"/>
        <v>1458</v>
      </c>
      <c r="V32" s="32">
        <f t="shared" si="18"/>
        <v>14.9</v>
      </c>
      <c r="W32" s="33">
        <f t="shared" si="19"/>
        <v>0.77</v>
      </c>
      <c r="X32" s="35">
        <f t="shared" si="20"/>
        <v>396.38247626743021</v>
      </c>
      <c r="Y32" s="53">
        <f t="shared" si="21"/>
        <v>7.7391647841182651</v>
      </c>
      <c r="Z32" s="32">
        <f t="shared" si="22"/>
        <v>51.217733091929595</v>
      </c>
      <c r="AA32" s="54">
        <f t="shared" si="23"/>
        <v>21.148836202781183</v>
      </c>
      <c r="AB32" s="45">
        <f t="shared" si="24"/>
        <v>21.170614664615556</v>
      </c>
      <c r="AC32" s="302"/>
      <c r="AD32" s="36">
        <f t="shared" si="25"/>
        <v>1093.5</v>
      </c>
      <c r="AE32" s="32">
        <f t="shared" si="26"/>
        <v>14.9</v>
      </c>
      <c r="AF32" s="33">
        <f t="shared" si="27"/>
        <v>0.67</v>
      </c>
      <c r="AG32" s="35">
        <f t="shared" si="28"/>
        <v>344.57724635038716</v>
      </c>
      <c r="AH32" s="53">
        <f t="shared" si="29"/>
        <v>7.5401001329746</v>
      </c>
      <c r="AI32" s="32">
        <f t="shared" si="30"/>
        <v>45.699293149101727</v>
      </c>
      <c r="AJ32" s="54">
        <f t="shared" si="31"/>
        <v>23.067493503873948</v>
      </c>
      <c r="AK32" s="45">
        <f t="shared" si="32"/>
        <v>23.067689705569013</v>
      </c>
      <c r="AL32" s="302"/>
      <c r="AM32" s="36" t="str">
        <f t="shared" si="33"/>
        <v/>
      </c>
      <c r="AN32" s="32" t="str">
        <f t="shared" si="34"/>
        <v/>
      </c>
      <c r="AO32" s="33" t="str">
        <f t="shared" si="35"/>
        <v/>
      </c>
      <c r="AP32" s="35" t="str">
        <f t="shared" si="36"/>
        <v/>
      </c>
      <c r="AQ32" s="53" t="str">
        <f t="shared" si="37"/>
        <v/>
      </c>
      <c r="AR32" s="32" t="str">
        <f t="shared" si="38"/>
        <v/>
      </c>
      <c r="AS32" s="54" t="str">
        <f t="shared" si="39"/>
        <v/>
      </c>
      <c r="AT32" s="45" t="str">
        <f t="shared" si="40"/>
        <v/>
      </c>
      <c r="AU32" s="302"/>
      <c r="AV32" s="36" t="str">
        <f t="shared" si="41"/>
        <v/>
      </c>
      <c r="AW32" s="32" t="str">
        <f t="shared" si="42"/>
        <v/>
      </c>
      <c r="AX32" s="33" t="str">
        <f t="shared" si="43"/>
        <v/>
      </c>
      <c r="AY32" s="35" t="str">
        <f t="shared" si="44"/>
        <v/>
      </c>
      <c r="AZ32" s="53" t="str">
        <f t="shared" si="45"/>
        <v/>
      </c>
      <c r="BA32" s="32" t="str">
        <f t="shared" si="46"/>
        <v/>
      </c>
      <c r="BB32" s="54" t="str">
        <f t="shared" si="47"/>
        <v/>
      </c>
      <c r="BC32" s="45" t="str">
        <f t="shared" si="48"/>
        <v/>
      </c>
      <c r="BD32" s="302"/>
      <c r="BE32" s="36" t="str">
        <f t="shared" si="49"/>
        <v/>
      </c>
      <c r="BF32" s="32" t="str">
        <f t="shared" si="50"/>
        <v/>
      </c>
      <c r="BG32" s="33" t="str">
        <f t="shared" si="51"/>
        <v/>
      </c>
      <c r="BH32" s="35" t="str">
        <f t="shared" si="52"/>
        <v/>
      </c>
      <c r="BI32" s="53" t="str">
        <f t="shared" si="53"/>
        <v/>
      </c>
      <c r="BJ32" s="32" t="str">
        <f t="shared" si="54"/>
        <v/>
      </c>
      <c r="BK32" s="54" t="str">
        <f t="shared" si="55"/>
        <v/>
      </c>
      <c r="BL32" s="45" t="str">
        <f t="shared" si="56"/>
        <v/>
      </c>
      <c r="BM32" s="302"/>
      <c r="BN32" s="36" t="str">
        <f t="shared" si="57"/>
        <v/>
      </c>
      <c r="BO32" s="32" t="str">
        <f t="shared" si="58"/>
        <v/>
      </c>
      <c r="BP32" s="33" t="str">
        <f t="shared" si="59"/>
        <v/>
      </c>
      <c r="BQ32" s="35" t="str">
        <f t="shared" si="60"/>
        <v/>
      </c>
      <c r="BR32" s="53" t="str">
        <f t="shared" si="61"/>
        <v/>
      </c>
      <c r="BS32" s="32" t="str">
        <f t="shared" si="62"/>
        <v/>
      </c>
      <c r="BT32" s="54" t="str">
        <f t="shared" si="63"/>
        <v/>
      </c>
      <c r="BU32" s="45" t="str">
        <f t="shared" si="64"/>
        <v/>
      </c>
      <c r="BV32" s="5">
        <v>33</v>
      </c>
      <c r="BX32" s="81">
        <v>33</v>
      </c>
      <c r="BY32" s="105">
        <f t="shared" si="65"/>
        <v>1093.5</v>
      </c>
      <c r="BZ32" s="105">
        <f t="shared" si="66"/>
        <v>14.882173881452983</v>
      </c>
      <c r="CA32" s="105">
        <f t="shared" si="67"/>
        <v>23.077139641011694</v>
      </c>
      <c r="CB32" s="106">
        <f t="shared" si="68"/>
        <v>344.57724635038716</v>
      </c>
      <c r="CC32" s="107">
        <f t="shared" si="69"/>
        <v>0.67</v>
      </c>
      <c r="CD32" s="88">
        <f t="shared" si="70"/>
        <v>7.5338984142091672</v>
      </c>
      <c r="CE32" s="23">
        <f t="shared" si="71"/>
        <v>45.736911676497222</v>
      </c>
      <c r="CF32" s="24">
        <f t="shared" si="72"/>
        <v>23.076985845760468</v>
      </c>
      <c r="CG32" s="89">
        <f t="shared" si="73"/>
        <v>23.077139641011694</v>
      </c>
      <c r="CH32" s="22"/>
      <c r="CI32" s="81">
        <v>33</v>
      </c>
      <c r="CJ32" s="105">
        <f t="shared" si="74"/>
        <v>1093.5</v>
      </c>
      <c r="CK32" s="105">
        <f t="shared" si="75"/>
        <v>14.882173881452983</v>
      </c>
      <c r="CL32" s="105">
        <f t="shared" si="76"/>
        <v>23.077139641011694</v>
      </c>
      <c r="CM32" s="105">
        <f t="shared" si="77"/>
        <v>344.57724635038716</v>
      </c>
      <c r="CN32" s="115">
        <f t="shared" si="78"/>
        <v>0.67</v>
      </c>
      <c r="CO32" s="105">
        <f t="shared" si="79"/>
        <v>2125.4013529683789</v>
      </c>
      <c r="CP32" s="115">
        <f t="shared" si="80"/>
        <v>17.664035876319524</v>
      </c>
    </row>
    <row r="33" spans="1:100" ht="15" customHeight="1">
      <c r="A33" s="5">
        <v>34</v>
      </c>
      <c r="B33" s="34">
        <f t="shared" si="0"/>
        <v>2430</v>
      </c>
      <c r="C33" s="32">
        <f t="shared" si="1"/>
        <v>15.2</v>
      </c>
      <c r="D33" s="121">
        <f t="shared" si="2"/>
        <v>2116.5988554404344</v>
      </c>
      <c r="E33" s="33">
        <f t="shared" si="3"/>
        <v>0.95</v>
      </c>
      <c r="F33" s="35">
        <f t="shared" si="4"/>
        <v>499.68289533385848</v>
      </c>
      <c r="G33" s="53">
        <f t="shared" si="5"/>
        <v>8.2886192922549125</v>
      </c>
      <c r="H33" s="32">
        <f t="shared" si="6"/>
        <v>60.285420009672094</v>
      </c>
      <c r="I33" s="54">
        <f t="shared" si="7"/>
        <v>17.77289061613266</v>
      </c>
      <c r="J33" s="45">
        <f t="shared" si="8"/>
        <v>17.818631874260941</v>
      </c>
      <c r="K33" s="302"/>
      <c r="L33" s="36">
        <f t="shared" si="9"/>
        <v>1944</v>
      </c>
      <c r="M33" s="32">
        <f t="shared" si="10"/>
        <v>15.2</v>
      </c>
      <c r="N33" s="33">
        <f t="shared" si="11"/>
        <v>0.88</v>
      </c>
      <c r="O33" s="35">
        <f t="shared" si="12"/>
        <v>462.02527100119573</v>
      </c>
      <c r="P33" s="53">
        <f t="shared" si="13"/>
        <v>8.0820311159922973</v>
      </c>
      <c r="Q33" s="32">
        <f t="shared" si="14"/>
        <v>57.166975030195623</v>
      </c>
      <c r="R33" s="54">
        <f t="shared" si="15"/>
        <v>19.349936099751559</v>
      </c>
      <c r="S33" s="45">
        <f t="shared" si="16"/>
        <v>19.382924410680459</v>
      </c>
      <c r="T33" s="302"/>
      <c r="U33" s="36">
        <f t="shared" si="17"/>
        <v>1458</v>
      </c>
      <c r="V33" s="32">
        <f t="shared" si="18"/>
        <v>15.2</v>
      </c>
      <c r="W33" s="33">
        <f t="shared" si="19"/>
        <v>0.78</v>
      </c>
      <c r="X33" s="35">
        <f t="shared" si="20"/>
        <v>410.4683618870103</v>
      </c>
      <c r="Y33" s="53">
        <f t="shared" si="21"/>
        <v>7.8475430012481624</v>
      </c>
      <c r="Z33" s="32">
        <f t="shared" si="22"/>
        <v>52.305334525943309</v>
      </c>
      <c r="AA33" s="54">
        <f t="shared" si="23"/>
        <v>21.372202938152583</v>
      </c>
      <c r="AB33" s="45">
        <f t="shared" si="24"/>
        <v>21.385307138861037</v>
      </c>
      <c r="AC33" s="302"/>
      <c r="AD33" s="36">
        <f t="shared" si="25"/>
        <v>1093.5</v>
      </c>
      <c r="AE33" s="32">
        <f t="shared" si="26"/>
        <v>15.2</v>
      </c>
      <c r="AF33" s="33">
        <f t="shared" si="27"/>
        <v>0.68</v>
      </c>
      <c r="AG33" s="35">
        <f t="shared" si="28"/>
        <v>357.30643465453545</v>
      </c>
      <c r="AH33" s="53">
        <f t="shared" si="29"/>
        <v>7.6444703369942228</v>
      </c>
      <c r="AI33" s="32">
        <f t="shared" si="30"/>
        <v>46.740509008898449</v>
      </c>
      <c r="AJ33" s="54">
        <f t="shared" si="31"/>
        <v>23.328799169722199</v>
      </c>
      <c r="AK33" s="45">
        <f t="shared" si="32"/>
        <v>23.319902679078456</v>
      </c>
      <c r="AL33" s="302"/>
      <c r="AM33" s="36" t="str">
        <f t="shared" si="33"/>
        <v/>
      </c>
      <c r="AN33" s="32" t="str">
        <f t="shared" si="34"/>
        <v/>
      </c>
      <c r="AO33" s="33" t="str">
        <f t="shared" si="35"/>
        <v/>
      </c>
      <c r="AP33" s="35" t="str">
        <f t="shared" si="36"/>
        <v/>
      </c>
      <c r="AQ33" s="53" t="str">
        <f t="shared" si="37"/>
        <v/>
      </c>
      <c r="AR33" s="32" t="str">
        <f t="shared" si="38"/>
        <v/>
      </c>
      <c r="AS33" s="54" t="str">
        <f t="shared" si="39"/>
        <v/>
      </c>
      <c r="AT33" s="45" t="str">
        <f t="shared" si="40"/>
        <v/>
      </c>
      <c r="AU33" s="302"/>
      <c r="AV33" s="36" t="str">
        <f t="shared" si="41"/>
        <v/>
      </c>
      <c r="AW33" s="32" t="str">
        <f t="shared" si="42"/>
        <v/>
      </c>
      <c r="AX33" s="33" t="str">
        <f t="shared" si="43"/>
        <v/>
      </c>
      <c r="AY33" s="35" t="str">
        <f t="shared" si="44"/>
        <v/>
      </c>
      <c r="AZ33" s="53" t="str">
        <f t="shared" si="45"/>
        <v/>
      </c>
      <c r="BA33" s="32" t="str">
        <f t="shared" si="46"/>
        <v/>
      </c>
      <c r="BB33" s="54" t="str">
        <f t="shared" si="47"/>
        <v/>
      </c>
      <c r="BC33" s="45" t="str">
        <f t="shared" si="48"/>
        <v/>
      </c>
      <c r="BD33" s="302"/>
      <c r="BE33" s="36" t="str">
        <f t="shared" si="49"/>
        <v/>
      </c>
      <c r="BF33" s="32" t="str">
        <f t="shared" si="50"/>
        <v/>
      </c>
      <c r="BG33" s="33" t="str">
        <f t="shared" si="51"/>
        <v/>
      </c>
      <c r="BH33" s="35" t="str">
        <f t="shared" si="52"/>
        <v/>
      </c>
      <c r="BI33" s="53" t="str">
        <f t="shared" si="53"/>
        <v/>
      </c>
      <c r="BJ33" s="32" t="str">
        <f t="shared" si="54"/>
        <v/>
      </c>
      <c r="BK33" s="54" t="str">
        <f t="shared" si="55"/>
        <v/>
      </c>
      <c r="BL33" s="45" t="str">
        <f t="shared" si="56"/>
        <v/>
      </c>
      <c r="BM33" s="302"/>
      <c r="BN33" s="36" t="str">
        <f t="shared" si="57"/>
        <v/>
      </c>
      <c r="BO33" s="32" t="str">
        <f t="shared" si="58"/>
        <v/>
      </c>
      <c r="BP33" s="33" t="str">
        <f t="shared" si="59"/>
        <v/>
      </c>
      <c r="BQ33" s="35" t="str">
        <f t="shared" si="60"/>
        <v/>
      </c>
      <c r="BR33" s="53" t="str">
        <f t="shared" si="61"/>
        <v/>
      </c>
      <c r="BS33" s="32" t="str">
        <f t="shared" si="62"/>
        <v/>
      </c>
      <c r="BT33" s="54" t="str">
        <f t="shared" si="63"/>
        <v/>
      </c>
      <c r="BU33" s="45" t="str">
        <f t="shared" si="64"/>
        <v/>
      </c>
      <c r="BV33" s="5">
        <v>34</v>
      </c>
      <c r="BX33" s="81">
        <v>34</v>
      </c>
      <c r="BY33" s="105">
        <f t="shared" si="65"/>
        <v>1093.5</v>
      </c>
      <c r="BZ33" s="105">
        <f t="shared" si="66"/>
        <v>15.158694630743982</v>
      </c>
      <c r="CA33" s="105">
        <f t="shared" si="67"/>
        <v>23.341763121501565</v>
      </c>
      <c r="CB33" s="106">
        <f t="shared" si="68"/>
        <v>357.30643465453545</v>
      </c>
      <c r="CC33" s="107">
        <f t="shared" si="69"/>
        <v>0.68</v>
      </c>
      <c r="CD33" s="88">
        <f t="shared" si="70"/>
        <v>7.6301001709397021</v>
      </c>
      <c r="CE33" s="23">
        <f t="shared" si="71"/>
        <v>46.828537850051653</v>
      </c>
      <c r="CF33" s="24">
        <f t="shared" si="72"/>
        <v>23.35075700878928</v>
      </c>
      <c r="CG33" s="89">
        <f t="shared" si="73"/>
        <v>23.341763121501565</v>
      </c>
      <c r="CH33" s="22"/>
      <c r="CI33" s="81">
        <v>34</v>
      </c>
      <c r="CJ33" s="105">
        <f t="shared" si="74"/>
        <v>1093.5</v>
      </c>
      <c r="CK33" s="105">
        <f t="shared" si="75"/>
        <v>15.158694630743982</v>
      </c>
      <c r="CL33" s="105">
        <f t="shared" si="76"/>
        <v>23.341763121501565</v>
      </c>
      <c r="CM33" s="105">
        <f t="shared" si="77"/>
        <v>357.30643465453545</v>
      </c>
      <c r="CN33" s="115">
        <f t="shared" si="78"/>
        <v>0.68</v>
      </c>
      <c r="CO33" s="105">
        <f t="shared" si="79"/>
        <v>2116.5988554404344</v>
      </c>
      <c r="CP33" s="115">
        <f t="shared" si="80"/>
        <v>17.818631874260941</v>
      </c>
    </row>
    <row r="34" spans="1:100" ht="15" customHeight="1">
      <c r="A34" s="5">
        <v>35</v>
      </c>
      <c r="B34" s="34">
        <f t="shared" si="0"/>
        <v>2430</v>
      </c>
      <c r="C34" s="32">
        <f t="shared" si="1"/>
        <v>15.6</v>
      </c>
      <c r="D34" s="121">
        <f t="shared" si="2"/>
        <v>2104.8375852684408</v>
      </c>
      <c r="E34" s="33">
        <f t="shared" si="3"/>
        <v>0.96</v>
      </c>
      <c r="F34" s="35">
        <f t="shared" si="4"/>
        <v>521.33179436745411</v>
      </c>
      <c r="G34" s="53">
        <f t="shared" si="5"/>
        <v>8.4447308525774112</v>
      </c>
      <c r="H34" s="32">
        <f t="shared" si="6"/>
        <v>61.734566023301824</v>
      </c>
      <c r="I34" s="54">
        <f t="shared" si="7"/>
        <v>17.985235226827808</v>
      </c>
      <c r="J34" s="45">
        <f t="shared" si="8"/>
        <v>18.020054449514525</v>
      </c>
      <c r="K34" s="302"/>
      <c r="L34" s="36">
        <f t="shared" si="9"/>
        <v>1944</v>
      </c>
      <c r="M34" s="32">
        <f t="shared" si="10"/>
        <v>15.6</v>
      </c>
      <c r="N34" s="33">
        <f t="shared" si="11"/>
        <v>0.89</v>
      </c>
      <c r="O34" s="35">
        <f t="shared" si="12"/>
        <v>482.64404063307018</v>
      </c>
      <c r="P34" s="53">
        <f t="shared" si="13"/>
        <v>8.232706145360515</v>
      </c>
      <c r="Q34" s="32">
        <f t="shared" si="14"/>
        <v>58.625199553012216</v>
      </c>
      <c r="R34" s="54">
        <f t="shared" si="15"/>
        <v>19.595172726503559</v>
      </c>
      <c r="S34" s="45">
        <f t="shared" si="16"/>
        <v>19.617103905939938</v>
      </c>
      <c r="T34" s="302"/>
      <c r="U34" s="36">
        <f t="shared" si="17"/>
        <v>1458</v>
      </c>
      <c r="V34" s="32">
        <f t="shared" si="18"/>
        <v>15.6</v>
      </c>
      <c r="W34" s="33">
        <f t="shared" si="19"/>
        <v>0.79</v>
      </c>
      <c r="X34" s="35">
        <f t="shared" si="20"/>
        <v>429.51996265117589</v>
      </c>
      <c r="Y34" s="53">
        <f t="shared" si="21"/>
        <v>7.9920472907546936</v>
      </c>
      <c r="Z34" s="32">
        <f t="shared" si="22"/>
        <v>53.743421056585873</v>
      </c>
      <c r="AA34" s="54">
        <f t="shared" si="23"/>
        <v>21.664015184167642</v>
      </c>
      <c r="AB34" s="45">
        <f t="shared" si="24"/>
        <v>21.66569367785425</v>
      </c>
      <c r="AC34" s="302"/>
      <c r="AD34" s="36">
        <f t="shared" si="25"/>
        <v>1093.5</v>
      </c>
      <c r="AE34" s="32">
        <f t="shared" si="26"/>
        <v>15.6</v>
      </c>
      <c r="AF34" s="33">
        <f t="shared" si="27"/>
        <v>0.69</v>
      </c>
      <c r="AG34" s="35">
        <f t="shared" si="28"/>
        <v>374.55137375975801</v>
      </c>
      <c r="AH34" s="53">
        <f t="shared" si="29"/>
        <v>7.7836306090203866</v>
      </c>
      <c r="AI34" s="32">
        <f t="shared" si="30"/>
        <v>48.120394270212856</v>
      </c>
      <c r="AJ34" s="54">
        <f t="shared" si="31"/>
        <v>23.670653829226708</v>
      </c>
      <c r="AK34" s="45">
        <f t="shared" si="32"/>
        <v>23.6497863657215</v>
      </c>
      <c r="AL34" s="302"/>
      <c r="AM34" s="36" t="str">
        <f t="shared" si="33"/>
        <v/>
      </c>
      <c r="AN34" s="32" t="str">
        <f t="shared" si="34"/>
        <v/>
      </c>
      <c r="AO34" s="33" t="str">
        <f t="shared" si="35"/>
        <v/>
      </c>
      <c r="AP34" s="35" t="str">
        <f t="shared" si="36"/>
        <v/>
      </c>
      <c r="AQ34" s="53" t="str">
        <f t="shared" si="37"/>
        <v/>
      </c>
      <c r="AR34" s="32" t="str">
        <f t="shared" si="38"/>
        <v/>
      </c>
      <c r="AS34" s="54" t="str">
        <f t="shared" si="39"/>
        <v/>
      </c>
      <c r="AT34" s="45" t="str">
        <f t="shared" si="40"/>
        <v/>
      </c>
      <c r="AU34" s="302"/>
      <c r="AV34" s="36" t="str">
        <f t="shared" si="41"/>
        <v/>
      </c>
      <c r="AW34" s="32" t="str">
        <f t="shared" si="42"/>
        <v/>
      </c>
      <c r="AX34" s="33" t="str">
        <f t="shared" si="43"/>
        <v/>
      </c>
      <c r="AY34" s="35" t="str">
        <f t="shared" si="44"/>
        <v/>
      </c>
      <c r="AZ34" s="53" t="str">
        <f t="shared" si="45"/>
        <v/>
      </c>
      <c r="BA34" s="32" t="str">
        <f t="shared" si="46"/>
        <v/>
      </c>
      <c r="BB34" s="54" t="str">
        <f t="shared" si="47"/>
        <v/>
      </c>
      <c r="BC34" s="45" t="str">
        <f t="shared" si="48"/>
        <v/>
      </c>
      <c r="BD34" s="302"/>
      <c r="BE34" s="36" t="str">
        <f t="shared" si="49"/>
        <v/>
      </c>
      <c r="BF34" s="32" t="str">
        <f t="shared" si="50"/>
        <v/>
      </c>
      <c r="BG34" s="33" t="str">
        <f t="shared" si="51"/>
        <v/>
      </c>
      <c r="BH34" s="35" t="str">
        <f t="shared" si="52"/>
        <v/>
      </c>
      <c r="BI34" s="53" t="str">
        <f t="shared" si="53"/>
        <v/>
      </c>
      <c r="BJ34" s="32" t="str">
        <f t="shared" si="54"/>
        <v/>
      </c>
      <c r="BK34" s="54" t="str">
        <f t="shared" si="55"/>
        <v/>
      </c>
      <c r="BL34" s="45" t="str">
        <f t="shared" si="56"/>
        <v/>
      </c>
      <c r="BM34" s="302"/>
      <c r="BN34" s="36" t="str">
        <f t="shared" si="57"/>
        <v/>
      </c>
      <c r="BO34" s="32" t="str">
        <f t="shared" si="58"/>
        <v/>
      </c>
      <c r="BP34" s="33" t="str">
        <f t="shared" si="59"/>
        <v/>
      </c>
      <c r="BQ34" s="35" t="str">
        <f t="shared" si="60"/>
        <v/>
      </c>
      <c r="BR34" s="53" t="str">
        <f t="shared" si="61"/>
        <v/>
      </c>
      <c r="BS34" s="32" t="str">
        <f t="shared" si="62"/>
        <v/>
      </c>
      <c r="BT34" s="54" t="str">
        <f t="shared" si="63"/>
        <v/>
      </c>
      <c r="BU34" s="45" t="str">
        <f t="shared" si="64"/>
        <v/>
      </c>
      <c r="BV34" s="5">
        <v>35</v>
      </c>
      <c r="BX34" s="81">
        <v>35</v>
      </c>
      <c r="BY34" s="105">
        <f t="shared" si="65"/>
        <v>1093.5</v>
      </c>
      <c r="BZ34" s="105">
        <f t="shared" si="66"/>
        <v>15.52738896313198</v>
      </c>
      <c r="CA34" s="105">
        <f t="shared" si="67"/>
        <v>23.688122145739467</v>
      </c>
      <c r="CB34" s="106">
        <f t="shared" si="68"/>
        <v>374.55137375975801</v>
      </c>
      <c r="CC34" s="107">
        <f t="shared" si="69"/>
        <v>0.69</v>
      </c>
      <c r="CD34" s="88">
        <f t="shared" si="70"/>
        <v>7.7583691799137489</v>
      </c>
      <c r="CE34" s="23">
        <f t="shared" si="71"/>
        <v>48.277075384536154</v>
      </c>
      <c r="CF34" s="24">
        <f t="shared" si="72"/>
        <v>23.709158609169371</v>
      </c>
      <c r="CG34" s="89">
        <f t="shared" si="73"/>
        <v>23.688122145739467</v>
      </c>
      <c r="CH34" s="22"/>
      <c r="CI34" s="81">
        <v>35</v>
      </c>
      <c r="CJ34" s="105">
        <f t="shared" si="74"/>
        <v>1093.5</v>
      </c>
      <c r="CK34" s="105">
        <f t="shared" si="75"/>
        <v>15.52738896313198</v>
      </c>
      <c r="CL34" s="105">
        <f t="shared" si="76"/>
        <v>23.688122145739467</v>
      </c>
      <c r="CM34" s="105">
        <f t="shared" si="77"/>
        <v>374.55137375975801</v>
      </c>
      <c r="CN34" s="115">
        <f t="shared" si="78"/>
        <v>0.69</v>
      </c>
      <c r="CO34" s="105">
        <f t="shared" si="79"/>
        <v>2104.8375852684408</v>
      </c>
      <c r="CP34" s="115">
        <f t="shared" si="80"/>
        <v>18.020054449514525</v>
      </c>
    </row>
    <row r="35" spans="1:100" ht="15" customHeight="1">
      <c r="A35" s="5">
        <v>36</v>
      </c>
      <c r="B35" s="34">
        <f t="shared" si="0"/>
        <v>2430</v>
      </c>
      <c r="C35" s="32">
        <f t="shared" si="1"/>
        <v>15.9</v>
      </c>
      <c r="D35" s="121">
        <f t="shared" si="2"/>
        <v>2096.0016674208782</v>
      </c>
      <c r="E35" s="33">
        <f t="shared" si="3"/>
        <v>0.96</v>
      </c>
      <c r="F35" s="35">
        <f t="shared" si="4"/>
        <v>537.75584181665113</v>
      </c>
      <c r="G35" s="53">
        <f t="shared" si="5"/>
        <v>8.561814522819283</v>
      </c>
      <c r="H35" s="32">
        <f t="shared" si="6"/>
        <v>62.808630154671448</v>
      </c>
      <c r="I35" s="54">
        <f t="shared" si="7"/>
        <v>18.141015037727801</v>
      </c>
      <c r="J35" s="45">
        <f t="shared" si="8"/>
        <v>18.167723751524804</v>
      </c>
      <c r="K35" s="302"/>
      <c r="L35" s="36">
        <f t="shared" si="9"/>
        <v>1944</v>
      </c>
      <c r="M35" s="32">
        <f t="shared" si="10"/>
        <v>15.9</v>
      </c>
      <c r="N35" s="33">
        <f t="shared" si="11"/>
        <v>0.89</v>
      </c>
      <c r="O35" s="35">
        <f t="shared" si="12"/>
        <v>498.30168671344495</v>
      </c>
      <c r="P35" s="53">
        <f t="shared" si="13"/>
        <v>8.3457124173866788</v>
      </c>
      <c r="Q35" s="32">
        <f t="shared" si="14"/>
        <v>59.707507495145613</v>
      </c>
      <c r="R35" s="54">
        <f t="shared" si="15"/>
        <v>19.775223469625161</v>
      </c>
      <c r="S35" s="45">
        <f t="shared" si="16"/>
        <v>19.788952089412636</v>
      </c>
      <c r="T35" s="302"/>
      <c r="U35" s="36">
        <f t="shared" si="17"/>
        <v>1458</v>
      </c>
      <c r="V35" s="32">
        <f t="shared" si="18"/>
        <v>15.9</v>
      </c>
      <c r="W35" s="33">
        <f t="shared" si="19"/>
        <v>0.8</v>
      </c>
      <c r="X35" s="35">
        <f t="shared" si="20"/>
        <v>444.00824253363334</v>
      </c>
      <c r="Y35" s="53">
        <f t="shared" si="21"/>
        <v>8.1004255078845908</v>
      </c>
      <c r="Z35" s="32">
        <f t="shared" si="22"/>
        <v>54.812952986414807</v>
      </c>
      <c r="AA35" s="54">
        <f t="shared" si="23"/>
        <v>21.878517832916486</v>
      </c>
      <c r="AB35" s="45">
        <f t="shared" si="24"/>
        <v>21.871728510054616</v>
      </c>
      <c r="AC35" s="302"/>
      <c r="AD35" s="36">
        <f t="shared" si="25"/>
        <v>1093.5</v>
      </c>
      <c r="AE35" s="32">
        <f t="shared" si="26"/>
        <v>15.9</v>
      </c>
      <c r="AF35" s="33">
        <f t="shared" si="27"/>
        <v>0.69</v>
      </c>
      <c r="AG35" s="35">
        <f t="shared" si="28"/>
        <v>387.68668487547228</v>
      </c>
      <c r="AH35" s="53">
        <f t="shared" si="29"/>
        <v>7.8880008130400094</v>
      </c>
      <c r="AI35" s="32">
        <f t="shared" si="30"/>
        <v>49.148915430456086</v>
      </c>
      <c r="AJ35" s="54">
        <f t="shared" si="31"/>
        <v>23.922283617363988</v>
      </c>
      <c r="AK35" s="45">
        <f t="shared" si="32"/>
        <v>23.892548812711862</v>
      </c>
      <c r="AL35" s="302"/>
      <c r="AM35" s="36" t="str">
        <f t="shared" si="33"/>
        <v/>
      </c>
      <c r="AN35" s="32" t="str">
        <f t="shared" si="34"/>
        <v/>
      </c>
      <c r="AO35" s="33" t="str">
        <f t="shared" si="35"/>
        <v/>
      </c>
      <c r="AP35" s="35" t="str">
        <f t="shared" si="36"/>
        <v/>
      </c>
      <c r="AQ35" s="53" t="str">
        <f t="shared" si="37"/>
        <v/>
      </c>
      <c r="AR35" s="32" t="str">
        <f t="shared" si="38"/>
        <v/>
      </c>
      <c r="AS35" s="54" t="str">
        <f t="shared" si="39"/>
        <v/>
      </c>
      <c r="AT35" s="45" t="str">
        <f t="shared" si="40"/>
        <v/>
      </c>
      <c r="AU35" s="302"/>
      <c r="AV35" s="36" t="str">
        <f t="shared" si="41"/>
        <v/>
      </c>
      <c r="AW35" s="32" t="str">
        <f t="shared" si="42"/>
        <v/>
      </c>
      <c r="AX35" s="33" t="str">
        <f t="shared" si="43"/>
        <v/>
      </c>
      <c r="AY35" s="35" t="str">
        <f t="shared" si="44"/>
        <v/>
      </c>
      <c r="AZ35" s="53" t="str">
        <f t="shared" si="45"/>
        <v/>
      </c>
      <c r="BA35" s="32" t="str">
        <f t="shared" si="46"/>
        <v/>
      </c>
      <c r="BB35" s="54" t="str">
        <f t="shared" si="47"/>
        <v/>
      </c>
      <c r="BC35" s="45" t="str">
        <f t="shared" si="48"/>
        <v/>
      </c>
      <c r="BD35" s="302"/>
      <c r="BE35" s="36" t="str">
        <f t="shared" si="49"/>
        <v/>
      </c>
      <c r="BF35" s="32" t="str">
        <f t="shared" si="50"/>
        <v/>
      </c>
      <c r="BG35" s="33" t="str">
        <f t="shared" si="51"/>
        <v/>
      </c>
      <c r="BH35" s="35" t="str">
        <f t="shared" si="52"/>
        <v/>
      </c>
      <c r="BI35" s="53" t="str">
        <f t="shared" si="53"/>
        <v/>
      </c>
      <c r="BJ35" s="32" t="str">
        <f t="shared" si="54"/>
        <v/>
      </c>
      <c r="BK35" s="54" t="str">
        <f t="shared" si="55"/>
        <v/>
      </c>
      <c r="BL35" s="45" t="str">
        <f t="shared" si="56"/>
        <v/>
      </c>
      <c r="BM35" s="302"/>
      <c r="BN35" s="36" t="str">
        <f t="shared" si="57"/>
        <v/>
      </c>
      <c r="BO35" s="32" t="str">
        <f t="shared" si="58"/>
        <v/>
      </c>
      <c r="BP35" s="33" t="str">
        <f t="shared" si="59"/>
        <v/>
      </c>
      <c r="BQ35" s="35" t="str">
        <f t="shared" si="60"/>
        <v/>
      </c>
      <c r="BR35" s="53" t="str">
        <f t="shared" si="61"/>
        <v/>
      </c>
      <c r="BS35" s="32" t="str">
        <f t="shared" si="62"/>
        <v/>
      </c>
      <c r="BT35" s="54" t="str">
        <f t="shared" si="63"/>
        <v/>
      </c>
      <c r="BU35" s="45" t="str">
        <f t="shared" si="64"/>
        <v/>
      </c>
      <c r="BV35" s="5">
        <v>36</v>
      </c>
      <c r="BX35" s="81">
        <v>36</v>
      </c>
      <c r="BY35" s="105">
        <f t="shared" si="65"/>
        <v>1093.5</v>
      </c>
      <c r="BZ35" s="105">
        <f t="shared" si="66"/>
        <v>15.80390971242298</v>
      </c>
      <c r="CA35" s="105">
        <f t="shared" si="67"/>
        <v>23.943181354582585</v>
      </c>
      <c r="CB35" s="106">
        <f t="shared" si="68"/>
        <v>387.68668487547228</v>
      </c>
      <c r="CC35" s="107">
        <f t="shared" si="69"/>
        <v>0.69</v>
      </c>
      <c r="CD35" s="88">
        <f t="shared" si="70"/>
        <v>7.8545709366442837</v>
      </c>
      <c r="CE35" s="23">
        <f t="shared" si="71"/>
        <v>49.358098361144094</v>
      </c>
      <c r="CF35" s="24">
        <f t="shared" si="72"/>
        <v>23.973137437066207</v>
      </c>
      <c r="CG35" s="89">
        <f t="shared" si="73"/>
        <v>23.943181354582585</v>
      </c>
      <c r="CH35" s="22"/>
      <c r="CI35" s="81">
        <v>36</v>
      </c>
      <c r="CJ35" s="105">
        <f t="shared" si="74"/>
        <v>1093.5</v>
      </c>
      <c r="CK35" s="105">
        <f t="shared" si="75"/>
        <v>15.80390971242298</v>
      </c>
      <c r="CL35" s="105">
        <f t="shared" si="76"/>
        <v>23.943181354582585</v>
      </c>
      <c r="CM35" s="105">
        <f t="shared" si="77"/>
        <v>387.68668487547228</v>
      </c>
      <c r="CN35" s="115">
        <f t="shared" si="78"/>
        <v>0.69</v>
      </c>
      <c r="CO35" s="105">
        <f t="shared" si="79"/>
        <v>2096.0016674208782</v>
      </c>
      <c r="CP35" s="115">
        <f t="shared" si="80"/>
        <v>18.167723751524804</v>
      </c>
    </row>
    <row r="36" spans="1:100" ht="15" customHeight="1">
      <c r="A36" s="5">
        <v>37</v>
      </c>
      <c r="B36" s="34">
        <f t="shared" si="0"/>
        <v>2430</v>
      </c>
      <c r="C36" s="32">
        <f t="shared" si="1"/>
        <v>16.2</v>
      </c>
      <c r="D36" s="121">
        <f t="shared" si="2"/>
        <v>2087.1557806307133</v>
      </c>
      <c r="E36" s="33">
        <f t="shared" si="3"/>
        <v>0.97</v>
      </c>
      <c r="F36" s="35">
        <f t="shared" si="4"/>
        <v>554.33771631414913</v>
      </c>
      <c r="G36" s="53">
        <f t="shared" si="5"/>
        <v>8.6788981930611566</v>
      </c>
      <c r="H36" s="32">
        <f t="shared" si="6"/>
        <v>63.87189986366544</v>
      </c>
      <c r="I36" s="54">
        <f t="shared" si="7"/>
        <v>18.293922702211766</v>
      </c>
      <c r="J36" s="45">
        <f t="shared" si="8"/>
        <v>18.31258779940908</v>
      </c>
      <c r="K36" s="302"/>
      <c r="L36" s="36">
        <f t="shared" si="9"/>
        <v>1944</v>
      </c>
      <c r="M36" s="32">
        <f t="shared" si="10"/>
        <v>16.2</v>
      </c>
      <c r="N36" s="33">
        <f t="shared" si="11"/>
        <v>0.9</v>
      </c>
      <c r="O36" s="35">
        <f t="shared" si="12"/>
        <v>514.12245496934463</v>
      </c>
      <c r="P36" s="53">
        <f t="shared" si="13"/>
        <v>8.4587186894128426</v>
      </c>
      <c r="Q36" s="32">
        <f t="shared" si="14"/>
        <v>60.780181236294567</v>
      </c>
      <c r="R36" s="54">
        <f t="shared" si="15"/>
        <v>19.952068372389981</v>
      </c>
      <c r="S36" s="45">
        <f t="shared" si="16"/>
        <v>19.957669096550458</v>
      </c>
      <c r="T36" s="302"/>
      <c r="U36" s="36">
        <f t="shared" si="17"/>
        <v>1458</v>
      </c>
      <c r="V36" s="32">
        <f t="shared" si="18"/>
        <v>16.2</v>
      </c>
      <c r="W36" s="33">
        <f t="shared" si="19"/>
        <v>0.8</v>
      </c>
      <c r="X36" s="35">
        <f t="shared" si="20"/>
        <v>458.66489946691166</v>
      </c>
      <c r="Y36" s="53">
        <f t="shared" si="21"/>
        <v>8.208803725014489</v>
      </c>
      <c r="Z36" s="32">
        <f t="shared" si="22"/>
        <v>55.874755303167163</v>
      </c>
      <c r="AA36" s="54">
        <f t="shared" si="23"/>
        <v>22.089409910825097</v>
      </c>
      <c r="AB36" s="45">
        <f t="shared" si="24"/>
        <v>22.074236861609617</v>
      </c>
      <c r="AC36" s="302"/>
      <c r="AD36" s="36">
        <f t="shared" si="25"/>
        <v>1093.5</v>
      </c>
      <c r="AE36" s="32">
        <f t="shared" si="26"/>
        <v>16.2</v>
      </c>
      <c r="AF36" s="33">
        <f t="shared" si="27"/>
        <v>0.7</v>
      </c>
      <c r="AG36" s="35">
        <f t="shared" si="28"/>
        <v>400.99237047622387</v>
      </c>
      <c r="AH36" s="53">
        <f t="shared" si="29"/>
        <v>7.9923710170596323</v>
      </c>
      <c r="AI36" s="32">
        <f t="shared" si="30"/>
        <v>50.171891372448783</v>
      </c>
      <c r="AJ36" s="54">
        <f t="shared" si="31"/>
        <v>24.16995836426311</v>
      </c>
      <c r="AK36" s="45">
        <f t="shared" si="32"/>
        <v>24.1314483313745</v>
      </c>
      <c r="AL36" s="302"/>
      <c r="AM36" s="36" t="str">
        <f t="shared" si="33"/>
        <v/>
      </c>
      <c r="AN36" s="32" t="str">
        <f t="shared" si="34"/>
        <v/>
      </c>
      <c r="AO36" s="33" t="str">
        <f t="shared" si="35"/>
        <v/>
      </c>
      <c r="AP36" s="35" t="str">
        <f t="shared" si="36"/>
        <v/>
      </c>
      <c r="AQ36" s="53" t="str">
        <f t="shared" si="37"/>
        <v/>
      </c>
      <c r="AR36" s="32" t="str">
        <f t="shared" si="38"/>
        <v/>
      </c>
      <c r="AS36" s="54" t="str">
        <f t="shared" si="39"/>
        <v/>
      </c>
      <c r="AT36" s="45" t="str">
        <f t="shared" si="40"/>
        <v/>
      </c>
      <c r="AU36" s="302"/>
      <c r="AV36" s="36" t="str">
        <f t="shared" si="41"/>
        <v/>
      </c>
      <c r="AW36" s="32" t="str">
        <f t="shared" si="42"/>
        <v/>
      </c>
      <c r="AX36" s="33" t="str">
        <f t="shared" si="43"/>
        <v/>
      </c>
      <c r="AY36" s="35" t="str">
        <f t="shared" si="44"/>
        <v/>
      </c>
      <c r="AZ36" s="53" t="str">
        <f t="shared" si="45"/>
        <v/>
      </c>
      <c r="BA36" s="32" t="str">
        <f t="shared" si="46"/>
        <v/>
      </c>
      <c r="BB36" s="54" t="str">
        <f t="shared" si="47"/>
        <v/>
      </c>
      <c r="BC36" s="45" t="str">
        <f t="shared" si="48"/>
        <v/>
      </c>
      <c r="BD36" s="302"/>
      <c r="BE36" s="36" t="str">
        <f t="shared" si="49"/>
        <v/>
      </c>
      <c r="BF36" s="32" t="str">
        <f t="shared" si="50"/>
        <v/>
      </c>
      <c r="BG36" s="33" t="str">
        <f t="shared" si="51"/>
        <v/>
      </c>
      <c r="BH36" s="35" t="str">
        <f t="shared" si="52"/>
        <v/>
      </c>
      <c r="BI36" s="53" t="str">
        <f t="shared" si="53"/>
        <v/>
      </c>
      <c r="BJ36" s="32" t="str">
        <f t="shared" si="54"/>
        <v/>
      </c>
      <c r="BK36" s="54" t="str">
        <f t="shared" si="55"/>
        <v/>
      </c>
      <c r="BL36" s="45" t="str">
        <f t="shared" si="56"/>
        <v/>
      </c>
      <c r="BM36" s="302"/>
      <c r="BN36" s="36" t="str">
        <f t="shared" si="57"/>
        <v/>
      </c>
      <c r="BO36" s="32" t="str">
        <f t="shared" si="58"/>
        <v/>
      </c>
      <c r="BP36" s="33" t="str">
        <f t="shared" si="59"/>
        <v/>
      </c>
      <c r="BQ36" s="35" t="str">
        <f t="shared" si="60"/>
        <v/>
      </c>
      <c r="BR36" s="53" t="str">
        <f t="shared" si="61"/>
        <v/>
      </c>
      <c r="BS36" s="32" t="str">
        <f t="shared" si="62"/>
        <v/>
      </c>
      <c r="BT36" s="54" t="str">
        <f t="shared" si="63"/>
        <v/>
      </c>
      <c r="BU36" s="45" t="str">
        <f t="shared" si="64"/>
        <v/>
      </c>
      <c r="BV36" s="5">
        <v>37</v>
      </c>
      <c r="BX36" s="81">
        <v>37</v>
      </c>
      <c r="BY36" s="105">
        <f t="shared" si="65"/>
        <v>1093.5</v>
      </c>
      <c r="BZ36" s="105">
        <f t="shared" si="66"/>
        <v>16.080430461713981</v>
      </c>
      <c r="CA36" s="105">
        <f t="shared" si="67"/>
        <v>24.194322044442266</v>
      </c>
      <c r="CB36" s="106">
        <f t="shared" si="68"/>
        <v>400.99237047622387</v>
      </c>
      <c r="CC36" s="107">
        <f t="shared" si="69"/>
        <v>0.7</v>
      </c>
      <c r="CD36" s="88">
        <f t="shared" si="70"/>
        <v>7.9507726933748195</v>
      </c>
      <c r="CE36" s="23">
        <f t="shared" si="71"/>
        <v>50.434389956885674</v>
      </c>
      <c r="CF36" s="24">
        <f t="shared" si="72"/>
        <v>24.233104307490063</v>
      </c>
      <c r="CG36" s="89">
        <f t="shared" si="73"/>
        <v>24.194322044442266</v>
      </c>
      <c r="CH36" s="22"/>
      <c r="CI36" s="81">
        <v>37</v>
      </c>
      <c r="CJ36" s="105">
        <f t="shared" si="74"/>
        <v>1093.5</v>
      </c>
      <c r="CK36" s="105">
        <f t="shared" si="75"/>
        <v>16.080430461713981</v>
      </c>
      <c r="CL36" s="105">
        <f t="shared" si="76"/>
        <v>24.194322044442266</v>
      </c>
      <c r="CM36" s="105">
        <f t="shared" si="77"/>
        <v>400.99237047622387</v>
      </c>
      <c r="CN36" s="115">
        <f t="shared" si="78"/>
        <v>0.7</v>
      </c>
      <c r="CO36" s="105">
        <f t="shared" si="79"/>
        <v>2087.1557806307133</v>
      </c>
      <c r="CP36" s="115">
        <f t="shared" si="80"/>
        <v>18.31258779940908</v>
      </c>
    </row>
    <row r="37" spans="1:100" ht="15" customHeight="1">
      <c r="A37" s="5">
        <v>38</v>
      </c>
      <c r="B37" s="34">
        <f t="shared" si="0"/>
        <v>2430</v>
      </c>
      <c r="C37" s="32">
        <f t="shared" si="1"/>
        <v>16.5</v>
      </c>
      <c r="D37" s="121">
        <f t="shared" si="2"/>
        <v>2078.3023827264074</v>
      </c>
      <c r="E37" s="33">
        <f t="shared" si="3"/>
        <v>0.97</v>
      </c>
      <c r="F37" s="35">
        <f t="shared" si="4"/>
        <v>571.07500544851484</v>
      </c>
      <c r="G37" s="53">
        <f t="shared" si="5"/>
        <v>8.7959818633030302</v>
      </c>
      <c r="H37" s="32">
        <f t="shared" si="6"/>
        <v>64.924531942368873</v>
      </c>
      <c r="I37" s="54">
        <f t="shared" si="7"/>
        <v>18.444051924922565</v>
      </c>
      <c r="J37" s="45">
        <f t="shared" si="8"/>
        <v>18.454738115429087</v>
      </c>
      <c r="K37" s="302"/>
      <c r="L37" s="36">
        <f t="shared" si="9"/>
        <v>1944</v>
      </c>
      <c r="M37" s="32">
        <f t="shared" si="10"/>
        <v>16.5</v>
      </c>
      <c r="N37" s="33">
        <f t="shared" si="11"/>
        <v>0.9</v>
      </c>
      <c r="O37" s="35">
        <f t="shared" si="12"/>
        <v>530.10391413889454</v>
      </c>
      <c r="P37" s="53">
        <f t="shared" si="13"/>
        <v>8.5717249614390063</v>
      </c>
      <c r="Q37" s="32">
        <f t="shared" si="14"/>
        <v>61.843318179670291</v>
      </c>
      <c r="R37" s="54">
        <f t="shared" si="15"/>
        <v>20.125807793004558</v>
      </c>
      <c r="S37" s="45">
        <f t="shared" si="16"/>
        <v>20.123352948217317</v>
      </c>
      <c r="T37" s="302"/>
      <c r="U37" s="36">
        <f t="shared" si="17"/>
        <v>1458</v>
      </c>
      <c r="V37" s="32">
        <f t="shared" si="18"/>
        <v>16.5</v>
      </c>
      <c r="W37" s="33">
        <f t="shared" si="19"/>
        <v>0.81</v>
      </c>
      <c r="X37" s="35">
        <f t="shared" si="20"/>
        <v>473.4875829246825</v>
      </c>
      <c r="Y37" s="53">
        <f t="shared" si="21"/>
        <v>8.3171819421443871</v>
      </c>
      <c r="Z37" s="32">
        <f t="shared" si="22"/>
        <v>56.928847561389887</v>
      </c>
      <c r="AA37" s="54">
        <f t="shared" si="23"/>
        <v>22.296797698213801</v>
      </c>
      <c r="AB37" s="45">
        <f t="shared" si="24"/>
        <v>22.27332253757092</v>
      </c>
      <c r="AC37" s="302"/>
      <c r="AD37" s="36">
        <f t="shared" si="25"/>
        <v>1093.5</v>
      </c>
      <c r="AE37" s="32">
        <f t="shared" si="26"/>
        <v>16.5</v>
      </c>
      <c r="AF37" s="33">
        <f t="shared" si="27"/>
        <v>0.71</v>
      </c>
      <c r="AG37" s="35">
        <f t="shared" si="28"/>
        <v>414.4662967062024</v>
      </c>
      <c r="AH37" s="53">
        <f t="shared" si="29"/>
        <v>8.0967412210792542</v>
      </c>
      <c r="AI37" s="32">
        <f t="shared" si="30"/>
        <v>51.189272991357399</v>
      </c>
      <c r="AJ37" s="54">
        <f t="shared" si="31"/>
        <v>24.413786730504157</v>
      </c>
      <c r="AK37" s="45">
        <f t="shared" si="32"/>
        <v>24.366591051584592</v>
      </c>
      <c r="AL37" s="302"/>
      <c r="AM37" s="36" t="str">
        <f t="shared" si="33"/>
        <v/>
      </c>
      <c r="AN37" s="32" t="str">
        <f t="shared" si="34"/>
        <v/>
      </c>
      <c r="AO37" s="33" t="str">
        <f t="shared" si="35"/>
        <v/>
      </c>
      <c r="AP37" s="35" t="str">
        <f t="shared" si="36"/>
        <v/>
      </c>
      <c r="AQ37" s="53" t="str">
        <f t="shared" si="37"/>
        <v/>
      </c>
      <c r="AR37" s="32" t="str">
        <f t="shared" si="38"/>
        <v/>
      </c>
      <c r="AS37" s="54" t="str">
        <f t="shared" si="39"/>
        <v/>
      </c>
      <c r="AT37" s="45" t="str">
        <f t="shared" si="40"/>
        <v/>
      </c>
      <c r="AU37" s="302"/>
      <c r="AV37" s="36" t="str">
        <f t="shared" si="41"/>
        <v/>
      </c>
      <c r="AW37" s="32" t="str">
        <f t="shared" si="42"/>
        <v/>
      </c>
      <c r="AX37" s="33" t="str">
        <f t="shared" si="43"/>
        <v/>
      </c>
      <c r="AY37" s="35" t="str">
        <f t="shared" si="44"/>
        <v/>
      </c>
      <c r="AZ37" s="53" t="str">
        <f t="shared" si="45"/>
        <v/>
      </c>
      <c r="BA37" s="32" t="str">
        <f t="shared" si="46"/>
        <v/>
      </c>
      <c r="BB37" s="54" t="str">
        <f t="shared" si="47"/>
        <v/>
      </c>
      <c r="BC37" s="45" t="str">
        <f t="shared" si="48"/>
        <v/>
      </c>
      <c r="BD37" s="302"/>
      <c r="BE37" s="36" t="str">
        <f t="shared" si="49"/>
        <v/>
      </c>
      <c r="BF37" s="32" t="str">
        <f t="shared" si="50"/>
        <v/>
      </c>
      <c r="BG37" s="33" t="str">
        <f t="shared" si="51"/>
        <v/>
      </c>
      <c r="BH37" s="35" t="str">
        <f t="shared" si="52"/>
        <v/>
      </c>
      <c r="BI37" s="53" t="str">
        <f t="shared" si="53"/>
        <v/>
      </c>
      <c r="BJ37" s="32" t="str">
        <f t="shared" si="54"/>
        <v/>
      </c>
      <c r="BK37" s="54" t="str">
        <f t="shared" si="55"/>
        <v/>
      </c>
      <c r="BL37" s="45" t="str">
        <f t="shared" si="56"/>
        <v/>
      </c>
      <c r="BM37" s="302"/>
      <c r="BN37" s="36" t="str">
        <f t="shared" si="57"/>
        <v/>
      </c>
      <c r="BO37" s="32" t="str">
        <f t="shared" si="58"/>
        <v/>
      </c>
      <c r="BP37" s="33" t="str">
        <f t="shared" si="59"/>
        <v/>
      </c>
      <c r="BQ37" s="35" t="str">
        <f t="shared" si="60"/>
        <v/>
      </c>
      <c r="BR37" s="53" t="str">
        <f t="shared" si="61"/>
        <v/>
      </c>
      <c r="BS37" s="32" t="str">
        <f t="shared" si="62"/>
        <v/>
      </c>
      <c r="BT37" s="54" t="str">
        <f t="shared" si="63"/>
        <v/>
      </c>
      <c r="BU37" s="45" t="str">
        <f t="shared" si="64"/>
        <v/>
      </c>
      <c r="BV37" s="5">
        <v>38</v>
      </c>
      <c r="BX37" s="81">
        <v>38</v>
      </c>
      <c r="BY37" s="105">
        <f t="shared" si="65"/>
        <v>1093.5</v>
      </c>
      <c r="BZ37" s="105">
        <f t="shared" si="66"/>
        <v>16.356951211004979</v>
      </c>
      <c r="CA37" s="105">
        <f t="shared" si="67"/>
        <v>24.441646836854606</v>
      </c>
      <c r="CB37" s="106">
        <f t="shared" si="68"/>
        <v>414.4662967062024</v>
      </c>
      <c r="CC37" s="107">
        <f t="shared" si="69"/>
        <v>0.71</v>
      </c>
      <c r="CD37" s="88">
        <f t="shared" si="70"/>
        <v>8.0469744501053544</v>
      </c>
      <c r="CE37" s="23">
        <f t="shared" si="71"/>
        <v>51.505854688127663</v>
      </c>
      <c r="CF37" s="24">
        <f t="shared" si="72"/>
        <v>24.489164289024338</v>
      </c>
      <c r="CG37" s="89">
        <f t="shared" si="73"/>
        <v>24.441646836854606</v>
      </c>
      <c r="CH37" s="22"/>
      <c r="CI37" s="81">
        <v>38</v>
      </c>
      <c r="CJ37" s="105">
        <f t="shared" si="74"/>
        <v>1093.5</v>
      </c>
      <c r="CK37" s="105">
        <f t="shared" si="75"/>
        <v>16.356951211004979</v>
      </c>
      <c r="CL37" s="105">
        <f t="shared" si="76"/>
        <v>24.441646836854606</v>
      </c>
      <c r="CM37" s="105">
        <f t="shared" si="77"/>
        <v>414.4662967062024</v>
      </c>
      <c r="CN37" s="115">
        <f t="shared" si="78"/>
        <v>0.71</v>
      </c>
      <c r="CO37" s="105">
        <f t="shared" si="79"/>
        <v>2078.3023827264074</v>
      </c>
      <c r="CP37" s="115">
        <f t="shared" si="80"/>
        <v>18.454738115429087</v>
      </c>
    </row>
    <row r="38" spans="1:100" ht="15" customHeight="1">
      <c r="A38" s="5">
        <v>39</v>
      </c>
      <c r="B38" s="34">
        <f t="shared" si="0"/>
        <v>2430</v>
      </c>
      <c r="C38" s="32">
        <f t="shared" si="1"/>
        <v>16.8</v>
      </c>
      <c r="D38" s="121">
        <f t="shared" si="2"/>
        <v>2069.443829977738</v>
      </c>
      <c r="E38" s="33">
        <f t="shared" si="3"/>
        <v>0.98</v>
      </c>
      <c r="F38" s="35">
        <f t="shared" si="4"/>
        <v>587.96537425682186</v>
      </c>
      <c r="G38" s="53">
        <f t="shared" si="5"/>
        <v>8.9130655335449038</v>
      </c>
      <c r="H38" s="32">
        <f t="shared" si="6"/>
        <v>65.966683633591131</v>
      </c>
      <c r="I38" s="54">
        <f t="shared" si="7"/>
        <v>18.591492173129829</v>
      </c>
      <c r="J38" s="45">
        <f t="shared" si="8"/>
        <v>18.594262083161752</v>
      </c>
      <c r="K38" s="302"/>
      <c r="L38" s="36">
        <f t="shared" si="9"/>
        <v>1944</v>
      </c>
      <c r="M38" s="32">
        <f t="shared" si="10"/>
        <v>16.8</v>
      </c>
      <c r="N38" s="33">
        <f t="shared" si="11"/>
        <v>0.91</v>
      </c>
      <c r="O38" s="35">
        <f t="shared" si="12"/>
        <v>546.2437063753548</v>
      </c>
      <c r="P38" s="53">
        <f t="shared" si="13"/>
        <v>8.6847312334651701</v>
      </c>
      <c r="Q38" s="32">
        <f t="shared" si="14"/>
        <v>62.897019112174178</v>
      </c>
      <c r="R38" s="54">
        <f t="shared" si="15"/>
        <v>20.296537742664906</v>
      </c>
      <c r="S38" s="45">
        <f t="shared" si="16"/>
        <v>20.286097419508472</v>
      </c>
      <c r="T38" s="302"/>
      <c r="U38" s="36">
        <f t="shared" si="17"/>
        <v>1458</v>
      </c>
      <c r="V38" s="32">
        <f t="shared" si="18"/>
        <v>16.8</v>
      </c>
      <c r="W38" s="33">
        <f t="shared" si="19"/>
        <v>0.81</v>
      </c>
      <c r="X38" s="35">
        <f t="shared" si="20"/>
        <v>488.47400563011041</v>
      </c>
      <c r="Y38" s="53">
        <f t="shared" si="21"/>
        <v>8.4255601592742853</v>
      </c>
      <c r="Z38" s="32">
        <f t="shared" si="22"/>
        <v>57.975255816366271</v>
      </c>
      <c r="AA38" s="54">
        <f t="shared" si="23"/>
        <v>22.500783147708077</v>
      </c>
      <c r="AB38" s="45">
        <f t="shared" si="24"/>
        <v>22.469085116087356</v>
      </c>
      <c r="AC38" s="302"/>
      <c r="AD38" s="36">
        <f t="shared" si="25"/>
        <v>1093.5</v>
      </c>
      <c r="AE38" s="32">
        <f t="shared" si="26"/>
        <v>16.8</v>
      </c>
      <c r="AF38" s="33">
        <f t="shared" si="27"/>
        <v>0.71</v>
      </c>
      <c r="AG38" s="35">
        <f t="shared" si="28"/>
        <v>428.10637832544194</v>
      </c>
      <c r="AH38" s="53">
        <f t="shared" si="29"/>
        <v>8.2011114250988779</v>
      </c>
      <c r="AI38" s="32">
        <f t="shared" si="30"/>
        <v>52.201019610007357</v>
      </c>
      <c r="AJ38" s="54">
        <f t="shared" si="31"/>
        <v>24.653873233498551</v>
      </c>
      <c r="AK38" s="45">
        <f t="shared" si="32"/>
        <v>24.598079056543042</v>
      </c>
      <c r="AL38" s="302"/>
      <c r="AM38" s="36" t="str">
        <f t="shared" si="33"/>
        <v/>
      </c>
      <c r="AN38" s="32" t="str">
        <f t="shared" si="34"/>
        <v/>
      </c>
      <c r="AO38" s="33" t="str">
        <f t="shared" si="35"/>
        <v/>
      </c>
      <c r="AP38" s="35" t="str">
        <f t="shared" si="36"/>
        <v/>
      </c>
      <c r="AQ38" s="53" t="str">
        <f t="shared" si="37"/>
        <v/>
      </c>
      <c r="AR38" s="32" t="str">
        <f t="shared" si="38"/>
        <v/>
      </c>
      <c r="AS38" s="54" t="str">
        <f t="shared" si="39"/>
        <v/>
      </c>
      <c r="AT38" s="45" t="str">
        <f t="shared" si="40"/>
        <v/>
      </c>
      <c r="AU38" s="302"/>
      <c r="AV38" s="36" t="str">
        <f t="shared" si="41"/>
        <v/>
      </c>
      <c r="AW38" s="32" t="str">
        <f t="shared" si="42"/>
        <v/>
      </c>
      <c r="AX38" s="33" t="str">
        <f t="shared" si="43"/>
        <v/>
      </c>
      <c r="AY38" s="35" t="str">
        <f t="shared" si="44"/>
        <v/>
      </c>
      <c r="AZ38" s="53" t="str">
        <f t="shared" si="45"/>
        <v/>
      </c>
      <c r="BA38" s="32" t="str">
        <f t="shared" si="46"/>
        <v/>
      </c>
      <c r="BB38" s="54" t="str">
        <f t="shared" si="47"/>
        <v/>
      </c>
      <c r="BC38" s="45" t="str">
        <f t="shared" si="48"/>
        <v/>
      </c>
      <c r="BD38" s="302"/>
      <c r="BE38" s="36" t="str">
        <f t="shared" si="49"/>
        <v/>
      </c>
      <c r="BF38" s="32" t="str">
        <f t="shared" si="50"/>
        <v/>
      </c>
      <c r="BG38" s="33" t="str">
        <f t="shared" si="51"/>
        <v/>
      </c>
      <c r="BH38" s="35" t="str">
        <f t="shared" si="52"/>
        <v/>
      </c>
      <c r="BI38" s="53" t="str">
        <f t="shared" si="53"/>
        <v/>
      </c>
      <c r="BJ38" s="32" t="str">
        <f t="shared" si="54"/>
        <v/>
      </c>
      <c r="BK38" s="54" t="str">
        <f t="shared" si="55"/>
        <v/>
      </c>
      <c r="BL38" s="45" t="str">
        <f t="shared" si="56"/>
        <v/>
      </c>
      <c r="BM38" s="302"/>
      <c r="BN38" s="36" t="str">
        <f t="shared" si="57"/>
        <v/>
      </c>
      <c r="BO38" s="32" t="str">
        <f t="shared" si="58"/>
        <v/>
      </c>
      <c r="BP38" s="33" t="str">
        <f t="shared" si="59"/>
        <v/>
      </c>
      <c r="BQ38" s="35" t="str">
        <f t="shared" si="60"/>
        <v/>
      </c>
      <c r="BR38" s="53" t="str">
        <f t="shared" si="61"/>
        <v/>
      </c>
      <c r="BS38" s="32" t="str">
        <f t="shared" si="62"/>
        <v/>
      </c>
      <c r="BT38" s="54" t="str">
        <f t="shared" si="63"/>
        <v/>
      </c>
      <c r="BU38" s="45" t="str">
        <f t="shared" si="64"/>
        <v/>
      </c>
      <c r="BV38" s="5">
        <v>39</v>
      </c>
      <c r="BX38" s="81">
        <v>39</v>
      </c>
      <c r="BY38" s="105">
        <f t="shared" si="65"/>
        <v>1093.5</v>
      </c>
      <c r="BZ38" s="105">
        <f t="shared" si="66"/>
        <v>16.633471960295982</v>
      </c>
      <c r="CA38" s="105">
        <f t="shared" si="67"/>
        <v>24.685254673620328</v>
      </c>
      <c r="CB38" s="106">
        <f t="shared" si="68"/>
        <v>428.10637832544194</v>
      </c>
      <c r="CC38" s="107">
        <f t="shared" si="69"/>
        <v>0.71</v>
      </c>
      <c r="CD38" s="88">
        <f t="shared" si="70"/>
        <v>8.1431762068358893</v>
      </c>
      <c r="CE38" s="23">
        <f t="shared" si="71"/>
        <v>52.572407553463329</v>
      </c>
      <c r="CF38" s="24">
        <f t="shared" si="72"/>
        <v>24.741418682772458</v>
      </c>
      <c r="CG38" s="89">
        <f t="shared" si="73"/>
        <v>24.685254673620328</v>
      </c>
      <c r="CH38" s="22"/>
      <c r="CI38" s="81">
        <v>39</v>
      </c>
      <c r="CJ38" s="105">
        <f t="shared" si="74"/>
        <v>1093.5</v>
      </c>
      <c r="CK38" s="105">
        <f t="shared" si="75"/>
        <v>16.633471960295982</v>
      </c>
      <c r="CL38" s="105">
        <f t="shared" si="76"/>
        <v>24.685254673620328</v>
      </c>
      <c r="CM38" s="105">
        <f t="shared" si="77"/>
        <v>428.10637832544194</v>
      </c>
      <c r="CN38" s="115">
        <f t="shared" si="78"/>
        <v>0.71</v>
      </c>
      <c r="CO38" s="105">
        <f t="shared" si="79"/>
        <v>2069.443829977738</v>
      </c>
      <c r="CP38" s="115">
        <f t="shared" si="80"/>
        <v>18.594262083161752</v>
      </c>
    </row>
    <row r="39" spans="1:100" ht="15" customHeight="1" thickBot="1">
      <c r="A39" s="6">
        <v>40</v>
      </c>
      <c r="B39" s="37">
        <f t="shared" si="0"/>
        <v>2430</v>
      </c>
      <c r="C39" s="38">
        <f t="shared" si="1"/>
        <v>17.100000000000001</v>
      </c>
      <c r="D39" s="120">
        <f t="shared" si="2"/>
        <v>2060.5823809762869</v>
      </c>
      <c r="E39" s="39">
        <f t="shared" si="3"/>
        <v>0.98</v>
      </c>
      <c r="F39" s="40">
        <f t="shared" si="4"/>
        <v>605.00656168191836</v>
      </c>
      <c r="G39" s="51">
        <f t="shared" si="5"/>
        <v>9.0301492037867774</v>
      </c>
      <c r="H39" s="38">
        <f t="shared" si="6"/>
        <v>66.998512209323181</v>
      </c>
      <c r="I39" s="52">
        <f t="shared" si="7"/>
        <v>18.736328918189496</v>
      </c>
      <c r="J39" s="44">
        <f t="shared" si="8"/>
        <v>18.731243183335124</v>
      </c>
      <c r="K39" s="302"/>
      <c r="L39" s="41">
        <f t="shared" si="9"/>
        <v>1944</v>
      </c>
      <c r="M39" s="38">
        <f t="shared" si="10"/>
        <v>17.100000000000001</v>
      </c>
      <c r="N39" s="39">
        <f t="shared" si="11"/>
        <v>0.92</v>
      </c>
      <c r="O39" s="40">
        <f t="shared" si="12"/>
        <v>562.53954414744817</v>
      </c>
      <c r="P39" s="51">
        <f t="shared" si="13"/>
        <v>8.7977375054913338</v>
      </c>
      <c r="Q39" s="38">
        <f t="shared" si="14"/>
        <v>63.941387634755486</v>
      </c>
      <c r="R39" s="52">
        <f t="shared" si="15"/>
        <v>20.464350122474936</v>
      </c>
      <c r="S39" s="44">
        <f t="shared" si="16"/>
        <v>20.445992271151123</v>
      </c>
      <c r="T39" s="302"/>
      <c r="U39" s="41">
        <f t="shared" si="17"/>
        <v>1458</v>
      </c>
      <c r="V39" s="38">
        <f t="shared" si="18"/>
        <v>17.100000000000001</v>
      </c>
      <c r="W39" s="39">
        <f t="shared" si="19"/>
        <v>0.82</v>
      </c>
      <c r="X39" s="40">
        <f t="shared" si="20"/>
        <v>503.62194125273209</v>
      </c>
      <c r="Y39" s="51">
        <f t="shared" si="21"/>
        <v>8.5339383764041834</v>
      </c>
      <c r="Z39" s="38">
        <f t="shared" si="22"/>
        <v>59.014011941452011</v>
      </c>
      <c r="AA39" s="52">
        <f t="shared" si="23"/>
        <v>22.701464105798195</v>
      </c>
      <c r="AB39" s="44">
        <f t="shared" si="24"/>
        <v>22.66162016480444</v>
      </c>
      <c r="AC39" s="302"/>
      <c r="AD39" s="41">
        <f t="shared" si="25"/>
        <v>1093.5</v>
      </c>
      <c r="AE39" s="38">
        <f t="shared" si="26"/>
        <v>17.100000000000001</v>
      </c>
      <c r="AF39" s="39">
        <f t="shared" si="27"/>
        <v>0.72</v>
      </c>
      <c r="AG39" s="40">
        <f t="shared" si="28"/>
        <v>441.91057730349257</v>
      </c>
      <c r="AH39" s="51">
        <f t="shared" si="29"/>
        <v>8.3054816291184999</v>
      </c>
      <c r="AI39" s="38">
        <f t="shared" si="30"/>
        <v>53.207098280030102</v>
      </c>
      <c r="AJ39" s="52">
        <f t="shared" si="31"/>
        <v>24.890318446368521</v>
      </c>
      <c r="AK39" s="44">
        <f t="shared" si="32"/>
        <v>24.826010577024071</v>
      </c>
      <c r="AL39" s="302"/>
      <c r="AM39" s="41">
        <f t="shared" si="33"/>
        <v>874.80000000000007</v>
      </c>
      <c r="AN39" s="38">
        <f t="shared" si="34"/>
        <v>17.100000000000001</v>
      </c>
      <c r="AO39" s="39">
        <f t="shared" si="35"/>
        <v>0.64</v>
      </c>
      <c r="AP39" s="40">
        <f t="shared" si="36"/>
        <v>393.67194671502659</v>
      </c>
      <c r="AQ39" s="51">
        <f t="shared" si="37"/>
        <v>8.1495751222720667</v>
      </c>
      <c r="AR39" s="38">
        <f t="shared" si="38"/>
        <v>48.305824636079009</v>
      </c>
      <c r="AS39" s="52">
        <f t="shared" si="39"/>
        <v>26.515536715872713</v>
      </c>
      <c r="AT39" s="44">
        <f t="shared" si="40"/>
        <v>26.431471885150192</v>
      </c>
      <c r="AU39" s="302"/>
      <c r="AV39" s="41" t="str">
        <f t="shared" si="41"/>
        <v/>
      </c>
      <c r="AW39" s="38" t="str">
        <f t="shared" si="42"/>
        <v/>
      </c>
      <c r="AX39" s="39" t="str">
        <f t="shared" si="43"/>
        <v/>
      </c>
      <c r="AY39" s="40" t="str">
        <f t="shared" si="44"/>
        <v/>
      </c>
      <c r="AZ39" s="51" t="str">
        <f t="shared" si="45"/>
        <v/>
      </c>
      <c r="BA39" s="38" t="str">
        <f t="shared" si="46"/>
        <v/>
      </c>
      <c r="BB39" s="52" t="str">
        <f t="shared" si="47"/>
        <v/>
      </c>
      <c r="BC39" s="44" t="str">
        <f t="shared" si="48"/>
        <v/>
      </c>
      <c r="BD39" s="302"/>
      <c r="BE39" s="41" t="str">
        <f t="shared" si="49"/>
        <v/>
      </c>
      <c r="BF39" s="38" t="str">
        <f t="shared" si="50"/>
        <v/>
      </c>
      <c r="BG39" s="39" t="str">
        <f t="shared" si="51"/>
        <v/>
      </c>
      <c r="BH39" s="40" t="str">
        <f t="shared" si="52"/>
        <v/>
      </c>
      <c r="BI39" s="51" t="str">
        <f t="shared" si="53"/>
        <v/>
      </c>
      <c r="BJ39" s="38" t="str">
        <f t="shared" si="54"/>
        <v/>
      </c>
      <c r="BK39" s="52" t="str">
        <f t="shared" si="55"/>
        <v/>
      </c>
      <c r="BL39" s="44" t="str">
        <f t="shared" si="56"/>
        <v/>
      </c>
      <c r="BM39" s="302"/>
      <c r="BN39" s="41" t="str">
        <f t="shared" si="57"/>
        <v/>
      </c>
      <c r="BO39" s="38" t="str">
        <f t="shared" si="58"/>
        <v/>
      </c>
      <c r="BP39" s="39" t="str">
        <f t="shared" si="59"/>
        <v/>
      </c>
      <c r="BQ39" s="40" t="str">
        <f t="shared" si="60"/>
        <v/>
      </c>
      <c r="BR39" s="51" t="str">
        <f t="shared" si="61"/>
        <v/>
      </c>
      <c r="BS39" s="38" t="str">
        <f t="shared" si="62"/>
        <v/>
      </c>
      <c r="BT39" s="52" t="str">
        <f t="shared" si="63"/>
        <v/>
      </c>
      <c r="BU39" s="44" t="str">
        <f t="shared" si="64"/>
        <v/>
      </c>
      <c r="BV39" s="6">
        <v>40</v>
      </c>
      <c r="BX39" s="82">
        <v>40</v>
      </c>
      <c r="BY39" s="108">
        <f t="shared" si="65"/>
        <v>874.80000000000007</v>
      </c>
      <c r="BZ39" s="108">
        <f t="shared" si="66"/>
        <v>16.901551455157477</v>
      </c>
      <c r="CA39" s="108">
        <f t="shared" si="67"/>
        <v>26.540741007011878</v>
      </c>
      <c r="CB39" s="109">
        <f t="shared" si="68"/>
        <v>393.67194671502659</v>
      </c>
      <c r="CC39" s="110">
        <f t="shared" si="69"/>
        <v>0.64</v>
      </c>
      <c r="CD39" s="90">
        <f t="shared" si="70"/>
        <v>8.0823440613361779</v>
      </c>
      <c r="CE39" s="91">
        <f t="shared" si="71"/>
        <v>48.707645174158117</v>
      </c>
      <c r="CF39" s="92">
        <f t="shared" si="72"/>
        <v>26.625589926652086</v>
      </c>
      <c r="CG39" s="93">
        <f t="shared" si="73"/>
        <v>26.540741007011878</v>
      </c>
      <c r="CH39" s="22"/>
      <c r="CI39" s="82">
        <v>40</v>
      </c>
      <c r="CJ39" s="108">
        <f t="shared" si="74"/>
        <v>874.80000000000007</v>
      </c>
      <c r="CK39" s="108">
        <f t="shared" si="75"/>
        <v>16.901551455157477</v>
      </c>
      <c r="CL39" s="108">
        <f t="shared" si="76"/>
        <v>26.540741007011878</v>
      </c>
      <c r="CM39" s="108">
        <f t="shared" si="77"/>
        <v>393.67194671502659</v>
      </c>
      <c r="CN39" s="116">
        <f t="shared" si="78"/>
        <v>0.64</v>
      </c>
      <c r="CO39" s="108">
        <f t="shared" si="79"/>
        <v>2060.5823809762869</v>
      </c>
      <c r="CP39" s="116">
        <f t="shared" si="80"/>
        <v>18.731243183335124</v>
      </c>
    </row>
    <row r="40" spans="1:100" ht="15" customHeight="1">
      <c r="A40" s="4">
        <v>41</v>
      </c>
      <c r="B40" s="30">
        <f t="shared" si="0"/>
        <v>2430</v>
      </c>
      <c r="C40" s="27">
        <f t="shared" si="1"/>
        <v>17.399999999999999</v>
      </c>
      <c r="D40" s="119">
        <f t="shared" si="2"/>
        <v>2051.7202003501452</v>
      </c>
      <c r="E40" s="28">
        <f t="shared" si="3"/>
        <v>0.99</v>
      </c>
      <c r="F40" s="29">
        <f t="shared" si="4"/>
        <v>622.19637723401911</v>
      </c>
      <c r="G40" s="49">
        <f t="shared" si="5"/>
        <v>9.1472328740286493</v>
      </c>
      <c r="H40" s="27">
        <f t="shared" si="6"/>
        <v>68.020174603906156</v>
      </c>
      <c r="I40" s="50">
        <f t="shared" si="7"/>
        <v>18.878643860572623</v>
      </c>
      <c r="J40" s="43">
        <f t="shared" si="8"/>
        <v>18.865761213616292</v>
      </c>
      <c r="K40" s="302"/>
      <c r="L40" s="31">
        <f t="shared" si="9"/>
        <v>1944</v>
      </c>
      <c r="M40" s="27">
        <f t="shared" si="10"/>
        <v>17.399999999999999</v>
      </c>
      <c r="N40" s="28">
        <f t="shared" si="11"/>
        <v>0.92</v>
      </c>
      <c r="O40" s="29">
        <f t="shared" si="12"/>
        <v>578.9892073020784</v>
      </c>
      <c r="P40" s="49">
        <f t="shared" si="13"/>
        <v>8.9107437775174976</v>
      </c>
      <c r="Q40" s="27">
        <f t="shared" si="14"/>
        <v>64.976529654338549</v>
      </c>
      <c r="R40" s="50">
        <f t="shared" si="15"/>
        <v>20.629332944982551</v>
      </c>
      <c r="S40" s="43">
        <f t="shared" si="16"/>
        <v>20.603123465880934</v>
      </c>
      <c r="T40" s="302"/>
      <c r="U40" s="31">
        <f t="shared" si="17"/>
        <v>1458</v>
      </c>
      <c r="V40" s="27">
        <f t="shared" si="18"/>
        <v>17.399999999999999</v>
      </c>
      <c r="W40" s="28">
        <f t="shared" si="19"/>
        <v>0.83</v>
      </c>
      <c r="X40" s="29">
        <f t="shared" si="20"/>
        <v>518.92922220504215</v>
      </c>
      <c r="Y40" s="49">
        <f t="shared" si="21"/>
        <v>8.6423165935340815</v>
      </c>
      <c r="Z40" s="27">
        <f t="shared" si="22"/>
        <v>60.045153008313676</v>
      </c>
      <c r="AA40" s="50">
        <f t="shared" si="23"/>
        <v>22.898934520929501</v>
      </c>
      <c r="AB40" s="43">
        <f t="shared" si="24"/>
        <v>22.851019444108221</v>
      </c>
      <c r="AC40" s="302"/>
      <c r="AD40" s="31">
        <f t="shared" si="25"/>
        <v>1093.5</v>
      </c>
      <c r="AE40" s="27">
        <f t="shared" si="26"/>
        <v>17.399999999999999</v>
      </c>
      <c r="AF40" s="28">
        <f t="shared" si="27"/>
        <v>0.72</v>
      </c>
      <c r="AG40" s="29">
        <f t="shared" si="28"/>
        <v>455.87690145448835</v>
      </c>
      <c r="AH40" s="49">
        <f t="shared" si="29"/>
        <v>8.4098518331381236</v>
      </c>
      <c r="AI40" s="27">
        <f t="shared" si="30"/>
        <v>54.207483139970918</v>
      </c>
      <c r="AJ40" s="50">
        <f t="shared" si="31"/>
        <v>25.123219185525304</v>
      </c>
      <c r="AK40" s="43">
        <f t="shared" si="32"/>
        <v>25.050480174584688</v>
      </c>
      <c r="AL40" s="302"/>
      <c r="AM40" s="31">
        <f t="shared" si="33"/>
        <v>874.80000000000007</v>
      </c>
      <c r="AN40" s="27">
        <f t="shared" si="34"/>
        <v>17.399999999999999</v>
      </c>
      <c r="AO40" s="28">
        <f t="shared" si="35"/>
        <v>0.65</v>
      </c>
      <c r="AP40" s="29">
        <f t="shared" si="36"/>
        <v>406.48685298783084</v>
      </c>
      <c r="AQ40" s="49">
        <f t="shared" si="37"/>
        <v>8.2512101244171898</v>
      </c>
      <c r="AR40" s="27">
        <f t="shared" si="38"/>
        <v>49.263907579440335</v>
      </c>
      <c r="AS40" s="50">
        <f t="shared" si="39"/>
        <v>26.777196188022284</v>
      </c>
      <c r="AT40" s="43">
        <f t="shared" si="40"/>
        <v>26.684347869937088</v>
      </c>
      <c r="AU40" s="302"/>
      <c r="AV40" s="31" t="str">
        <f t="shared" si="41"/>
        <v/>
      </c>
      <c r="AW40" s="27" t="str">
        <f t="shared" si="42"/>
        <v/>
      </c>
      <c r="AX40" s="28" t="str">
        <f t="shared" si="43"/>
        <v/>
      </c>
      <c r="AY40" s="29" t="str">
        <f t="shared" si="44"/>
        <v/>
      </c>
      <c r="AZ40" s="49" t="str">
        <f t="shared" si="45"/>
        <v/>
      </c>
      <c r="BA40" s="27" t="str">
        <f t="shared" si="46"/>
        <v/>
      </c>
      <c r="BB40" s="50" t="str">
        <f t="shared" si="47"/>
        <v/>
      </c>
      <c r="BC40" s="43" t="str">
        <f t="shared" si="48"/>
        <v/>
      </c>
      <c r="BD40" s="302"/>
      <c r="BE40" s="31" t="str">
        <f t="shared" si="49"/>
        <v/>
      </c>
      <c r="BF40" s="27" t="str">
        <f t="shared" si="50"/>
        <v/>
      </c>
      <c r="BG40" s="28" t="str">
        <f t="shared" si="51"/>
        <v/>
      </c>
      <c r="BH40" s="29" t="str">
        <f t="shared" si="52"/>
        <v/>
      </c>
      <c r="BI40" s="49" t="str">
        <f t="shared" si="53"/>
        <v/>
      </c>
      <c r="BJ40" s="27" t="str">
        <f t="shared" si="54"/>
        <v/>
      </c>
      <c r="BK40" s="50" t="str">
        <f t="shared" si="55"/>
        <v/>
      </c>
      <c r="BL40" s="43" t="str">
        <f t="shared" si="56"/>
        <v/>
      </c>
      <c r="BM40" s="302"/>
      <c r="BN40" s="31" t="str">
        <f t="shared" si="57"/>
        <v/>
      </c>
      <c r="BO40" s="27" t="str">
        <f t="shared" si="58"/>
        <v/>
      </c>
      <c r="BP40" s="28" t="str">
        <f t="shared" si="59"/>
        <v/>
      </c>
      <c r="BQ40" s="29" t="str">
        <f t="shared" si="60"/>
        <v/>
      </c>
      <c r="BR40" s="49" t="str">
        <f t="shared" si="61"/>
        <v/>
      </c>
      <c r="BS40" s="27" t="str">
        <f t="shared" si="62"/>
        <v/>
      </c>
      <c r="BT40" s="50" t="str">
        <f t="shared" si="63"/>
        <v/>
      </c>
      <c r="BU40" s="43" t="str">
        <f t="shared" si="64"/>
        <v/>
      </c>
      <c r="BV40" s="4">
        <v>41</v>
      </c>
      <c r="BX40" s="80">
        <v>41</v>
      </c>
      <c r="BY40" s="102">
        <f t="shared" si="65"/>
        <v>874.80000000000007</v>
      </c>
      <c r="BZ40" s="102">
        <f t="shared" si="66"/>
        <v>17.177924112265504</v>
      </c>
      <c r="CA40" s="102">
        <f t="shared" si="67"/>
        <v>26.806396151375125</v>
      </c>
      <c r="CB40" s="103">
        <f t="shared" si="68"/>
        <v>406.48685298783084</v>
      </c>
      <c r="CC40" s="104">
        <f t="shared" si="69"/>
        <v>0.65</v>
      </c>
      <c r="CD40" s="94">
        <f t="shared" si="70"/>
        <v>8.1759745133296047</v>
      </c>
      <c r="CE40" s="95">
        <f t="shared" si="71"/>
        <v>49.717235826153782</v>
      </c>
      <c r="CF40" s="96">
        <f t="shared" si="72"/>
        <v>26.900116416964803</v>
      </c>
      <c r="CG40" s="97">
        <f t="shared" si="73"/>
        <v>26.806396151375125</v>
      </c>
      <c r="CH40" s="22"/>
      <c r="CI40" s="80">
        <v>41</v>
      </c>
      <c r="CJ40" s="102">
        <f t="shared" si="74"/>
        <v>874.80000000000007</v>
      </c>
      <c r="CK40" s="102">
        <f t="shared" si="75"/>
        <v>17.177924112265504</v>
      </c>
      <c r="CL40" s="102">
        <f t="shared" si="76"/>
        <v>26.806396151375125</v>
      </c>
      <c r="CM40" s="102">
        <f t="shared" si="77"/>
        <v>406.48685298783084</v>
      </c>
      <c r="CN40" s="114">
        <f t="shared" si="78"/>
        <v>0.65</v>
      </c>
      <c r="CO40" s="102">
        <f t="shared" si="79"/>
        <v>2051.7202003501452</v>
      </c>
      <c r="CP40" s="114">
        <f t="shared" si="80"/>
        <v>18.865761213616292</v>
      </c>
    </row>
    <row r="41" spans="1:100" ht="15" customHeight="1">
      <c r="A41" s="5">
        <v>42</v>
      </c>
      <c r="B41" s="34">
        <f t="shared" ref="B41:B72" si="81">IF($B$5&gt;$A41,"",$E$5)</f>
        <v>2430</v>
      </c>
      <c r="C41" s="32">
        <f t="shared" ref="C41:C72" si="82">IF($B$5&gt;$A41,"",ROUND($E$6*(30.29787/(1+EXP(1.3682670337-0.04403*A41)))/(30.29787/(1+EXP(1.3682670337-0.04403*40))),1))</f>
        <v>17.7</v>
      </c>
      <c r="D41" s="121">
        <f t="shared" ref="D41:D72" si="83">IF($B$5&gt;$A41,"",1/((1/B41)-(((0.0498*C41^(-1.32613)*B41+773.4629*C41^(-2.27465))^-1)/(-182662161.8*B41^(-1.3981)))))</f>
        <v>2042.859362321627</v>
      </c>
      <c r="E41" s="33">
        <f t="shared" ref="E41:E72" si="84">IF($B$5&gt;$A41,"",ROUND(((0.0498*C41^-1.32613)+773.4629*(C41^-2.27465)/10^(4.578127-0.94852*LOG(C41)))/((0.0498*C41^-1.32613)+773.4629*(C41^-2.27465)/B41),2))</f>
        <v>0.99</v>
      </c>
      <c r="F41" s="35">
        <f t="shared" ref="F41:F72" si="85">IF($B$5&gt;$A41,"",1/((0.0498*C41^-1.32613)+773.4629*(C41^-2.27465)/B41))</f>
        <v>639.53269784266354</v>
      </c>
      <c r="G41" s="53">
        <f t="shared" ref="G41:G72" si="86">IF($B$5&gt;$A41,"",2.35638+0.26154*C41+0.26116*(B41^0.5)*C41/100)</f>
        <v>9.2643165442705229</v>
      </c>
      <c r="H41" s="32">
        <f t="shared" ref="H41:H72" si="87">IF($B$5&gt;$A41,"",F41/G41)</f>
        <v>69.03182709556485</v>
      </c>
      <c r="I41" s="54">
        <f t="shared" ref="I41:I72" si="88">IF($B$5&gt;$A41,"",200*(H41/(PI()*B41))^0.5)</f>
        <v>19.018515139751599</v>
      </c>
      <c r="J41" s="45">
        <f t="shared" ref="J41:J72" si="89">IF($B$5&gt;$A41,"",0.68678+0.97671*I41+-0.03031*(B41^0.5)*C41/100)</f>
        <v>18.997892493609335</v>
      </c>
      <c r="K41" s="302"/>
      <c r="L41" s="36">
        <f t="shared" ref="L41:L72" si="90">IF(A41&gt;=$M$5,B41*(1-$M$6),"")</f>
        <v>1944</v>
      </c>
      <c r="M41" s="32">
        <f t="shared" ref="M41:M72" si="91">IF(L41="","",C41)</f>
        <v>17.7</v>
      </c>
      <c r="N41" s="33">
        <f t="shared" ref="N41:N72" si="92">IF(L41="","",ROUND(((0.0498*M41^-1.32613)+773.4629*(M41^-2.27465)/10^(4.578127-0.94852*LOG(M41)))/((0.0498*M41^-1.32613)+773.4629*(M41^-2.27465)/L41),2))</f>
        <v>0.93</v>
      </c>
      <c r="O41" s="35">
        <f t="shared" ref="O41:O72" si="93">IF(L41="","",1/((0.0498*M41^-1.32613)+773.4629*(M41^-2.27465)/L41))</f>
        <v>595.59054027956597</v>
      </c>
      <c r="P41" s="53">
        <f t="shared" ref="P41:P72" si="94">IF($M$5&gt;$A41,"",2.35638+0.26154*M41+0.26116*(L41^0.5)*M41/100)</f>
        <v>9.0237500495436613</v>
      </c>
      <c r="Q41" s="32">
        <f t="shared" ref="Q41:Q72" si="95">IF($M$5&gt;$A41,"",O41/P41)</f>
        <v>66.002552930827846</v>
      </c>
      <c r="R41" s="54">
        <f t="shared" ref="R41:R72" si="96">IF($M$5&gt;$A41,"",200*(Q41/(PI()*L41))^0.5)</f>
        <v>20.791570541479189</v>
      </c>
      <c r="S41" s="45">
        <f t="shared" ref="S41:S72" si="97">IF($M$5&gt;$A41,"",0.68678+0.97671*R41+-0.03031*(L41^0.5)*M41/100)</f>
        <v>20.757573370913562</v>
      </c>
      <c r="T41" s="302"/>
      <c r="U41" s="36">
        <f t="shared" ref="U41:U72" si="98">IF(A41&gt;=$V$5,L41*(1-$V$6),"")</f>
        <v>1458</v>
      </c>
      <c r="V41" s="32">
        <f t="shared" ref="V41:V72" si="99">IF(U41="","",M41)</f>
        <v>17.7</v>
      </c>
      <c r="W41" s="33">
        <f t="shared" ref="W41:W72" si="100">IF(U41="","",ROUND(((0.0498*V41^-1.32613)+773.4629*(V41^-2.27465)/10^(4.578127-0.94852*LOG(V41)))/((0.0498*V41^-1.32613)+773.4629*(V41^-2.27465)/U41),2))</f>
        <v>0.83</v>
      </c>
      <c r="X41" s="35">
        <f t="shared" ref="X41:X72" si="101">IF(U41="","",1/((0.0498*V41^-1.32613)+773.4629*(V41^-2.27465)/U41))</f>
        <v>534.39373753418397</v>
      </c>
      <c r="Y41" s="53">
        <f t="shared" ref="Y41:Y72" si="102">IF($V$5&gt;$A41,"",2.35638+0.26154*V41+0.26116*(U41^0.5)*V41/100)</f>
        <v>8.7506948106639797</v>
      </c>
      <c r="Z41" s="32">
        <f t="shared" ref="Z41:Z72" si="103">IF($V$5&gt;$A41,"",X41/Y41)</f>
        <v>61.068720724090205</v>
      </c>
      <c r="AA41" s="54">
        <f t="shared" ref="AA41:AA72" si="104">IF($V$5&gt;$A41,"",200*(Z41/(PI()*U41))^0.5)</f>
        <v>23.093284639055462</v>
      </c>
      <c r="AB41" s="45">
        <f t="shared" ref="AB41:AB72" si="105">IF($V$5&gt;$A41,"",0.68678+0.97671*AA41+-0.03031*(U41^0.5)*V41/100)</f>
        <v>23.037371098123906</v>
      </c>
      <c r="AC41" s="302"/>
      <c r="AD41" s="36">
        <f t="shared" ref="AD41:AD72" si="106">IF(A41&gt;=$AE$5,U41*(1-$AE$6),"")</f>
        <v>1093.5</v>
      </c>
      <c r="AE41" s="32">
        <f t="shared" ref="AE41:AE72" si="107">IF(AD41="","",V41)</f>
        <v>17.7</v>
      </c>
      <c r="AF41" s="33">
        <f t="shared" ref="AF41:AF72" si="108">IF(AD41="","",ROUND(((0.0498*AE41^-1.32613)+773.4629*(AE41^-2.27465)/10^(4.578127-0.94852*LOG(AE41)))/((0.0498*AE41^-1.32613)+773.4629*(AE41^-2.27465)/AD41),2))</f>
        <v>0.73</v>
      </c>
      <c r="AG41" s="35">
        <f t="shared" ref="AG41:AG72" si="109">IF(AD41="","",1/((0.0498*AE41^-1.32613)+773.4629*(AE41^-2.27465)/AD41))</f>
        <v>470.00340311311152</v>
      </c>
      <c r="AH41" s="53">
        <f t="shared" ref="AH41:AH72" si="110">IF($AE$5&gt;$A41,"",2.35638+0.26154*AE41+0.26116*(AD41^0.5)*AE41/100)</f>
        <v>8.5142220371577455</v>
      </c>
      <c r="AI41" s="32">
        <f t="shared" ref="AI41:AI72" si="111">IF($AE$5&gt;$A41,"",AG41/AH41)</f>
        <v>55.202154825411398</v>
      </c>
      <c r="AJ41" s="54">
        <f t="shared" ref="AJ41:AJ72" si="112">IF($AE$5&gt;$A41,"",200*(AI41/(PI()*AD41))^0.5)</f>
        <v>25.352668687668967</v>
      </c>
      <c r="AK41" s="45">
        <f t="shared" ref="AK41:AK72" si="113">IF($AE$5&gt;$A41,"",0.68678+0.97671*AJ41+-0.03031*(AD41^0.5)*AE41/100)</f>
        <v>25.271578914442227</v>
      </c>
      <c r="AL41" s="302"/>
      <c r="AM41" s="36">
        <f t="shared" ref="AM41:AM72" si="114">IF(A41&gt;=$AN$5,AD41*(1-$AN$6),"")</f>
        <v>874.80000000000007</v>
      </c>
      <c r="AN41" s="32">
        <f t="shared" ref="AN41:AN72" si="115">IF(AM41="","",AE41)</f>
        <v>17.7</v>
      </c>
      <c r="AO41" s="33">
        <f t="shared" ref="AO41:AO72" si="116">IF(AM41="","",ROUND(((0.0498*AN41^-1.32613)+773.4629*(AN41^-2.27465)/10^(4.578127-0.94852*LOG(AN41)))/((0.0498*AN41^-1.32613)+773.4629*(AN41^-2.27465)/AM41),2))</f>
        <v>0.65</v>
      </c>
      <c r="AP41" s="35">
        <f t="shared" ref="AP41:AP72" si="117">IF(AM41="","",1/((0.0498*AN41^-1.32613)+773.4629*(AN41^-2.27465)/AM41))</f>
        <v>419.46151710957599</v>
      </c>
      <c r="AQ41" s="53">
        <f t="shared" ref="AQ41:AQ72" si="118">IF($AN$5&gt;$A41,"",2.35638+0.26154*AN41+0.26116*(AM41^0.5)*AN41/100)</f>
        <v>8.3528451265623147</v>
      </c>
      <c r="AR41" s="32">
        <f t="shared" ref="AR41:AR72" si="119">IF($AN$5&gt;$A41,"",AP41/AQ41)</f>
        <v>50.217801330432302</v>
      </c>
      <c r="AS41" s="54">
        <f t="shared" ref="AS41:AS72" si="120">IF($AN$5&gt;$A41,"",200*(AR41/(PI()*AM41))^0.5)</f>
        <v>27.035195798873129</v>
      </c>
      <c r="AT41" s="45">
        <f t="shared" ref="AT41:AT72" si="121">IF($AN$5&gt;$A41,"",0.68678+0.97671*AS41+-0.03031*(AM41^0.5)*AN41/100)</f>
        <v>26.933649231594902</v>
      </c>
      <c r="AU41" s="302"/>
      <c r="AV41" s="36" t="str">
        <f t="shared" ref="AV41:AV72" si="122">IF(A41&gt;=$AW$5,AM41*(1-$AW$6),"")</f>
        <v/>
      </c>
      <c r="AW41" s="32" t="str">
        <f t="shared" ref="AW41:AW72" si="123">IF(AV41="","",AN41)</f>
        <v/>
      </c>
      <c r="AX41" s="33" t="str">
        <f t="shared" ref="AX41:AX72" si="124">IF(AV41="","",ROUND(((0.0498*AW41^-1.32613)+773.4629*(AW41^-2.27465)/10^(4.578127-0.94852*LOG(AW41)))/((0.0498*AW41^-1.32613)+773.4629*(AW41^-2.27465)/AV41),2))</f>
        <v/>
      </c>
      <c r="AY41" s="35" t="str">
        <f t="shared" ref="AY41:AY72" si="125">IF(AV41="","",1/((0.0498*AW41^-1.32613)+773.4629*(AW41^-2.27465)/AV41))</f>
        <v/>
      </c>
      <c r="AZ41" s="53" t="str">
        <f t="shared" ref="AZ41:AZ72" si="126">IF($AW$5&gt;$A41,"",2.35638+0.26154*AW41+0.26116*(AV41^0.5)*AW41/100)</f>
        <v/>
      </c>
      <c r="BA41" s="32" t="str">
        <f t="shared" ref="BA41:BA72" si="127">IF($AW$5&gt;$A41,"",AY41/AZ41)</f>
        <v/>
      </c>
      <c r="BB41" s="54" t="str">
        <f t="shared" ref="BB41:BB72" si="128">IF($AW$5&gt;$A41,"",200*(BA41/(PI()*AV41))^0.5)</f>
        <v/>
      </c>
      <c r="BC41" s="45" t="str">
        <f t="shared" ref="BC41:BC72" si="129">IF($AW$5&gt;$A41,"",0.68678+0.97671*BB41+-0.03031*(AV41^0.5)*AW41/100)</f>
        <v/>
      </c>
      <c r="BD41" s="302"/>
      <c r="BE41" s="36" t="str">
        <f t="shared" ref="BE41:BE72" si="130">IF(A41&gt;=$BF$5,AV41*(1-$BF$6),"")</f>
        <v/>
      </c>
      <c r="BF41" s="32" t="str">
        <f t="shared" ref="BF41:BF72" si="131">IF(BE41="","",AW41)</f>
        <v/>
      </c>
      <c r="BG41" s="33" t="str">
        <f t="shared" ref="BG41:BG72" si="132">IF(BE41="","",ROUND(((0.0498*BF41^-1.32613)+773.4629*(BF41^-2.27465)/10^(4.578127-0.94852*LOG(BF41)))/((0.0498*BF41^-1.32613)+773.4629*(BF41^-2.27465)/BE41),2))</f>
        <v/>
      </c>
      <c r="BH41" s="35" t="str">
        <f t="shared" ref="BH41:BH72" si="133">IF(BE41="","",1/((0.0498*BF41^-1.32613)+773.4629*(BF41^-2.27465)/BE41))</f>
        <v/>
      </c>
      <c r="BI41" s="53" t="str">
        <f t="shared" ref="BI41:BI72" si="134">IF($BF$5&gt;$A41,"",2.35638+0.26154*BF41+0.26116*(BE41^0.5)*BF41/100)</f>
        <v/>
      </c>
      <c r="BJ41" s="32" t="str">
        <f t="shared" ref="BJ41:BJ72" si="135">IF($BF$5&gt;$A41,"",BH41/BI41)</f>
        <v/>
      </c>
      <c r="BK41" s="54" t="str">
        <f t="shared" ref="BK41:BK72" si="136">IF($BF$5&gt;$A41,"",200*(BJ41/(PI()*BE41))^0.5)</f>
        <v/>
      </c>
      <c r="BL41" s="45" t="str">
        <f t="shared" ref="BL41:BL72" si="137">IF($BF$5&gt;$A41,"",0.68678+0.97671*BK41+-0.03031*(BE41^0.5)*BF41/100)</f>
        <v/>
      </c>
      <c r="BM41" s="302"/>
      <c r="BN41" s="36" t="str">
        <f t="shared" ref="BN41:BN72" si="138">IF(A41&gt;=$BO$5,BE41*(1-$BO$6),"")</f>
        <v/>
      </c>
      <c r="BO41" s="32" t="str">
        <f t="shared" ref="BO41:BO72" si="139">IF(BN41="","",BF41)</f>
        <v/>
      </c>
      <c r="BP41" s="33" t="str">
        <f t="shared" ref="BP41:BP72" si="140">IF(BN41="","",ROUND(((0.0498*BO41^-1.32613)+773.4629*(BO41^-2.27465)/10^(4.578127-0.94852*LOG(BO41)))/((0.0498*BO41^-1.32613)+773.4629*(BO41^-2.27465)/BN41),2))</f>
        <v/>
      </c>
      <c r="BQ41" s="35" t="str">
        <f t="shared" ref="BQ41:BQ72" si="141">IF(BN41="","",1/((0.0498*BO41^-1.32613)+773.4629*(BO41^-2.27465)/BN41))</f>
        <v/>
      </c>
      <c r="BR41" s="53" t="str">
        <f t="shared" ref="BR41:BR72" si="142">IF($BO$5&gt;$A41,"",2.35638+0.26154*BO41+0.26116*(BN41^0.5)*BO41/100)</f>
        <v/>
      </c>
      <c r="BS41" s="32" t="str">
        <f t="shared" ref="BS41:BS72" si="143">IF($BO$5&gt;$A41,"",BQ41/BR41)</f>
        <v/>
      </c>
      <c r="BT41" s="54" t="str">
        <f t="shared" ref="BT41:BT72" si="144">IF($BO$5&gt;$A41,"",200*(BS41/(PI()*BN41))^0.5)</f>
        <v/>
      </c>
      <c r="BU41" s="45" t="str">
        <f t="shared" ref="BU41:BU72" si="145">IF($BO$5&gt;$A41,"",0.68678+0.97671*BT41+-0.03031*(BN41^0.5)*BO41/100)</f>
        <v/>
      </c>
      <c r="BV41" s="5">
        <v>42</v>
      </c>
      <c r="BX41" s="81">
        <v>42</v>
      </c>
      <c r="BY41" s="105">
        <f t="shared" ref="BY41:BY72" si="146">IF($B$5&gt;$A41,"",MIN(B41,L41,U41,AD41,AM41,AV41,BE41,BN41))</f>
        <v>874.80000000000007</v>
      </c>
      <c r="BZ41" s="105">
        <f t="shared" ref="BZ41:BZ72" si="147">IF($B$5&gt;$A41,"",1.14831+0.91706*C41+0.01414*(BY41^0.5)*C41/100)</f>
        <v>17.454296769373528</v>
      </c>
      <c r="CA41" s="105">
        <f t="shared" ref="CA41:CA72" si="148">CG41</f>
        <v>27.068415583545764</v>
      </c>
      <c r="CB41" s="106">
        <f t="shared" ref="CB41:CB72" si="149">IF($B$5&gt;$A41,"",MIN(F41,O41,X41,AG41,AP41,AY41,BH41,BQ41))</f>
        <v>419.46151710957599</v>
      </c>
      <c r="CC41" s="107">
        <f t="shared" ref="CC41:CC72" si="150">IF($B$5&gt;$A41,"",MIN(E41,N41,W41,AF41,AO41,AX41,BG41,BP41))</f>
        <v>0.65</v>
      </c>
      <c r="CD41" s="88">
        <f t="shared" ref="CD41:CD72" si="151">IF($B$5&gt;$A41,"",2.35638+0.26154*BZ41+0.26116*(BY41^0.5)*BZ41/100)</f>
        <v>8.2696049653230297</v>
      </c>
      <c r="CE41" s="23">
        <f t="shared" ref="CE41:CE72" si="152">IF($B$5&gt;$A41,"",CB41/CD41)</f>
        <v>50.723283502477543</v>
      </c>
      <c r="CF41" s="24">
        <f t="shared" ref="CF41:CF72" si="153">IF($B$5&gt;$A41,"",200*(CE41/(PI()*BY41))^0.5)</f>
        <v>27.170920500224643</v>
      </c>
      <c r="CG41" s="89">
        <f t="shared" ref="CG41:CG72" si="154">IF($B$5&gt;$A41,"",0.68678+0.97671*CF41+-0.03031*(BY41^0.5)*BZ41/100)</f>
        <v>27.068415583545764</v>
      </c>
      <c r="CH41" s="22"/>
      <c r="CI41" s="81">
        <v>42</v>
      </c>
      <c r="CJ41" s="105">
        <f t="shared" ref="CJ41:CJ72" si="155">IF($B$5&gt;$A41,NA(),BY41)</f>
        <v>874.80000000000007</v>
      </c>
      <c r="CK41" s="105">
        <f t="shared" ref="CK41:CK72" si="156">IF($B$5&gt;$A41,NA(),BZ41)</f>
        <v>17.454296769373528</v>
      </c>
      <c r="CL41" s="105">
        <f t="shared" ref="CL41:CL72" si="157">IF($B$5&gt;$A41,NA(),CA41)</f>
        <v>27.068415583545764</v>
      </c>
      <c r="CM41" s="105">
        <f t="shared" ref="CM41:CM72" si="158">IF($B$5&gt;$A41,NA(),CB41)</f>
        <v>419.46151710957599</v>
      </c>
      <c r="CN41" s="115">
        <f t="shared" ref="CN41:CN72" si="159">IF($B$5&gt;$A41,NA(),CC41)</f>
        <v>0.65</v>
      </c>
      <c r="CO41" s="105">
        <f t="shared" ref="CO41:CO72" si="160">IF($B$5&gt;$A41,NA(),D41)</f>
        <v>2042.859362321627</v>
      </c>
      <c r="CP41" s="115">
        <f t="shared" ref="CP41:CP72" si="161">IF($B$5&gt;$A41,NA(),J41)</f>
        <v>18.997892493609335</v>
      </c>
      <c r="CQ41"/>
      <c r="CR41"/>
      <c r="CS41"/>
      <c r="CT41"/>
      <c r="CU41"/>
      <c r="CV41"/>
    </row>
    <row r="42" spans="1:100" ht="15" customHeight="1">
      <c r="A42" s="5">
        <v>43</v>
      </c>
      <c r="B42" s="34">
        <f t="shared" si="81"/>
        <v>2430</v>
      </c>
      <c r="C42" s="32">
        <f t="shared" si="82"/>
        <v>18</v>
      </c>
      <c r="D42" s="121">
        <f t="shared" si="83"/>
        <v>2034.0018541162126</v>
      </c>
      <c r="E42" s="33">
        <f t="shared" si="84"/>
        <v>1</v>
      </c>
      <c r="F42" s="35">
        <f t="shared" si="85"/>
        <v>657.01346488615138</v>
      </c>
      <c r="G42" s="53">
        <f t="shared" si="86"/>
        <v>9.3814002145123965</v>
      </c>
      <c r="H42" s="32">
        <f t="shared" si="87"/>
        <v>70.033625030706574</v>
      </c>
      <c r="I42" s="54">
        <f t="shared" si="88"/>
        <v>19.156017530118238</v>
      </c>
      <c r="J42" s="45">
        <f t="shared" si="89"/>
        <v>19.127710056210482</v>
      </c>
      <c r="K42" s="302"/>
      <c r="L42" s="36">
        <f t="shared" si="90"/>
        <v>1944</v>
      </c>
      <c r="M42" s="32">
        <f t="shared" si="91"/>
        <v>18</v>
      </c>
      <c r="N42" s="33">
        <f t="shared" si="92"/>
        <v>0.93</v>
      </c>
      <c r="O42" s="35">
        <f t="shared" si="93"/>
        <v>612.34144947217203</v>
      </c>
      <c r="P42" s="53">
        <f t="shared" si="94"/>
        <v>9.1367563215698251</v>
      </c>
      <c r="Q42" s="32">
        <f t="shared" si="95"/>
        <v>67.019566673412498</v>
      </c>
      <c r="R42" s="54">
        <f t="shared" si="96"/>
        <v>20.951143756113151</v>
      </c>
      <c r="S42" s="45">
        <f t="shared" si="97"/>
        <v>20.909420947537097</v>
      </c>
      <c r="T42" s="302"/>
      <c r="U42" s="36">
        <f t="shared" si="98"/>
        <v>1458</v>
      </c>
      <c r="V42" s="32">
        <f t="shared" si="99"/>
        <v>18</v>
      </c>
      <c r="W42" s="33">
        <f t="shared" si="100"/>
        <v>0.84</v>
      </c>
      <c r="X42" s="35">
        <f t="shared" si="101"/>
        <v>550.0134309043159</v>
      </c>
      <c r="Y42" s="53">
        <f t="shared" si="102"/>
        <v>8.8590730277938778</v>
      </c>
      <c r="Z42" s="32">
        <f t="shared" si="103"/>
        <v>62.084760920103001</v>
      </c>
      <c r="AA42" s="54">
        <f t="shared" si="104"/>
        <v>23.284601187514774</v>
      </c>
      <c r="AB42" s="45">
        <f t="shared" si="105"/>
        <v>23.220759834310485</v>
      </c>
      <c r="AC42" s="302"/>
      <c r="AD42" s="36">
        <f t="shared" si="106"/>
        <v>1093.5</v>
      </c>
      <c r="AE42" s="32">
        <f t="shared" si="107"/>
        <v>18</v>
      </c>
      <c r="AF42" s="33">
        <f t="shared" si="108"/>
        <v>0.74</v>
      </c>
      <c r="AG42" s="35">
        <f t="shared" si="109"/>
        <v>484.2881778508164</v>
      </c>
      <c r="AH42" s="53">
        <f t="shared" si="110"/>
        <v>8.6185922411773692</v>
      </c>
      <c r="AI42" s="32">
        <f t="shared" si="111"/>
        <v>56.191099926623139</v>
      </c>
      <c r="AJ42" s="54">
        <f t="shared" si="112"/>
        <v>25.578756776883289</v>
      </c>
      <c r="AK42" s="45">
        <f t="shared" si="113"/>
        <v>25.489394528677543</v>
      </c>
      <c r="AL42" s="302"/>
      <c r="AM42" s="36">
        <f t="shared" si="114"/>
        <v>874.80000000000007</v>
      </c>
      <c r="AN42" s="32">
        <f t="shared" si="115"/>
        <v>18</v>
      </c>
      <c r="AO42" s="33">
        <f t="shared" si="116"/>
        <v>0.66</v>
      </c>
      <c r="AP42" s="35">
        <f t="shared" si="117"/>
        <v>432.59423061419324</v>
      </c>
      <c r="AQ42" s="53">
        <f t="shared" si="118"/>
        <v>8.4544801287074378</v>
      </c>
      <c r="AR42" s="32">
        <f t="shared" si="119"/>
        <v>51.167454891201025</v>
      </c>
      <c r="AS42" s="54">
        <f t="shared" si="120"/>
        <v>27.289625751378811</v>
      </c>
      <c r="AT42" s="45">
        <f t="shared" si="121"/>
        <v>27.179464072250415</v>
      </c>
      <c r="AU42" s="302"/>
      <c r="AV42" s="36" t="str">
        <f t="shared" si="122"/>
        <v/>
      </c>
      <c r="AW42" s="32" t="str">
        <f t="shared" si="123"/>
        <v/>
      </c>
      <c r="AX42" s="33" t="str">
        <f t="shared" si="124"/>
        <v/>
      </c>
      <c r="AY42" s="35" t="str">
        <f t="shared" si="125"/>
        <v/>
      </c>
      <c r="AZ42" s="53" t="str">
        <f t="shared" si="126"/>
        <v/>
      </c>
      <c r="BA42" s="32" t="str">
        <f t="shared" si="127"/>
        <v/>
      </c>
      <c r="BB42" s="54" t="str">
        <f t="shared" si="128"/>
        <v/>
      </c>
      <c r="BC42" s="45" t="str">
        <f t="shared" si="129"/>
        <v/>
      </c>
      <c r="BD42" s="302"/>
      <c r="BE42" s="36" t="str">
        <f t="shared" si="130"/>
        <v/>
      </c>
      <c r="BF42" s="32" t="str">
        <f t="shared" si="131"/>
        <v/>
      </c>
      <c r="BG42" s="33" t="str">
        <f t="shared" si="132"/>
        <v/>
      </c>
      <c r="BH42" s="35" t="str">
        <f t="shared" si="133"/>
        <v/>
      </c>
      <c r="BI42" s="53" t="str">
        <f t="shared" si="134"/>
        <v/>
      </c>
      <c r="BJ42" s="32" t="str">
        <f t="shared" si="135"/>
        <v/>
      </c>
      <c r="BK42" s="54" t="str">
        <f t="shared" si="136"/>
        <v/>
      </c>
      <c r="BL42" s="45" t="str">
        <f t="shared" si="137"/>
        <v/>
      </c>
      <c r="BM42" s="302"/>
      <c r="BN42" s="36" t="str">
        <f t="shared" si="138"/>
        <v/>
      </c>
      <c r="BO42" s="32" t="str">
        <f t="shared" si="139"/>
        <v/>
      </c>
      <c r="BP42" s="33" t="str">
        <f t="shared" si="140"/>
        <v/>
      </c>
      <c r="BQ42" s="35" t="str">
        <f t="shared" si="141"/>
        <v/>
      </c>
      <c r="BR42" s="53" t="str">
        <f t="shared" si="142"/>
        <v/>
      </c>
      <c r="BS42" s="32" t="str">
        <f t="shared" si="143"/>
        <v/>
      </c>
      <c r="BT42" s="54" t="str">
        <f t="shared" si="144"/>
        <v/>
      </c>
      <c r="BU42" s="45" t="str">
        <f t="shared" si="145"/>
        <v/>
      </c>
      <c r="BV42" s="5">
        <v>43</v>
      </c>
      <c r="BX42" s="81">
        <v>43</v>
      </c>
      <c r="BY42" s="105">
        <f t="shared" si="146"/>
        <v>874.80000000000007</v>
      </c>
      <c r="BZ42" s="105">
        <f t="shared" si="147"/>
        <v>17.730669426481555</v>
      </c>
      <c r="CA42" s="105">
        <f t="shared" si="148"/>
        <v>27.326884859618488</v>
      </c>
      <c r="CB42" s="106">
        <f t="shared" si="149"/>
        <v>432.59423061419324</v>
      </c>
      <c r="CC42" s="107">
        <f t="shared" si="150"/>
        <v>0.66</v>
      </c>
      <c r="CD42" s="88">
        <f t="shared" si="151"/>
        <v>8.3632354173164547</v>
      </c>
      <c r="CE42" s="23">
        <f t="shared" si="152"/>
        <v>51.725702916180914</v>
      </c>
      <c r="CF42" s="24">
        <f t="shared" si="153"/>
        <v>27.438089772642055</v>
      </c>
      <c r="CG42" s="89">
        <f t="shared" si="154"/>
        <v>27.326884859618488</v>
      </c>
      <c r="CH42" s="22"/>
      <c r="CI42" s="81">
        <v>43</v>
      </c>
      <c r="CJ42" s="105">
        <f t="shared" si="155"/>
        <v>874.80000000000007</v>
      </c>
      <c r="CK42" s="105">
        <f t="shared" si="156"/>
        <v>17.730669426481555</v>
      </c>
      <c r="CL42" s="105">
        <f t="shared" si="157"/>
        <v>27.326884859618488</v>
      </c>
      <c r="CM42" s="105">
        <f t="shared" si="158"/>
        <v>432.59423061419324</v>
      </c>
      <c r="CN42" s="115">
        <f t="shared" si="159"/>
        <v>0.66</v>
      </c>
      <c r="CO42" s="105">
        <f t="shared" si="160"/>
        <v>2034.0018541162126</v>
      </c>
      <c r="CP42" s="115">
        <f t="shared" si="161"/>
        <v>19.127710056210482</v>
      </c>
      <c r="CQ42"/>
      <c r="CR42"/>
      <c r="CS42"/>
      <c r="CT42"/>
      <c r="CU42"/>
      <c r="CV42"/>
    </row>
    <row r="43" spans="1:100" ht="15" customHeight="1">
      <c r="A43" s="5">
        <v>44</v>
      </c>
      <c r="B43" s="34">
        <f t="shared" si="81"/>
        <v>2430</v>
      </c>
      <c r="C43" s="32">
        <f t="shared" si="82"/>
        <v>18.3</v>
      </c>
      <c r="D43" s="121">
        <f t="shared" si="83"/>
        <v>2025.1495792303701</v>
      </c>
      <c r="E43" s="33">
        <f t="shared" si="84"/>
        <v>1</v>
      </c>
      <c r="F43" s="35">
        <f t="shared" si="85"/>
        <v>674.63668138658909</v>
      </c>
      <c r="G43" s="53">
        <f t="shared" si="86"/>
        <v>9.4984838847542701</v>
      </c>
      <c r="H43" s="32">
        <f t="shared" si="87"/>
        <v>71.025722586046399</v>
      </c>
      <c r="I43" s="54">
        <f t="shared" si="88"/>
        <v>19.291222624006661</v>
      </c>
      <c r="J43" s="45">
        <f t="shared" si="89"/>
        <v>19.255283826368387</v>
      </c>
      <c r="K43" s="302"/>
      <c r="L43" s="36">
        <f t="shared" si="90"/>
        <v>1944</v>
      </c>
      <c r="M43" s="32">
        <f t="shared" si="91"/>
        <v>18.3</v>
      </c>
      <c r="N43" s="33">
        <f t="shared" si="92"/>
        <v>0.94</v>
      </c>
      <c r="O43" s="35">
        <f t="shared" si="93"/>
        <v>629.23990071732283</v>
      </c>
      <c r="P43" s="53">
        <f t="shared" si="94"/>
        <v>9.2497625935959888</v>
      </c>
      <c r="Q43" s="32">
        <f t="shared" si="95"/>
        <v>68.027681181025429</v>
      </c>
      <c r="R43" s="54">
        <f t="shared" si="96"/>
        <v>21.108130127781234</v>
      </c>
      <c r="S43" s="45">
        <f t="shared" si="97"/>
        <v>21.058741928767429</v>
      </c>
      <c r="T43" s="302"/>
      <c r="U43" s="36">
        <f t="shared" si="98"/>
        <v>1458</v>
      </c>
      <c r="V43" s="32">
        <f t="shared" si="99"/>
        <v>18.3</v>
      </c>
      <c r="W43" s="33">
        <f t="shared" si="100"/>
        <v>0.84</v>
      </c>
      <c r="X43" s="35">
        <f t="shared" si="101"/>
        <v>565.78629866542542</v>
      </c>
      <c r="Y43" s="53">
        <f t="shared" si="102"/>
        <v>8.967451244923776</v>
      </c>
      <c r="Z43" s="32">
        <f t="shared" si="103"/>
        <v>63.093323087282052</v>
      </c>
      <c r="AA43" s="54">
        <f t="shared" si="104"/>
        <v>23.472967548029231</v>
      </c>
      <c r="AB43" s="45">
        <f t="shared" si="105"/>
        <v>23.401267092429443</v>
      </c>
      <c r="AC43" s="302"/>
      <c r="AD43" s="36">
        <f t="shared" si="106"/>
        <v>1093.5</v>
      </c>
      <c r="AE43" s="32">
        <f t="shared" si="107"/>
        <v>18.3</v>
      </c>
      <c r="AF43" s="33">
        <f t="shared" si="108"/>
        <v>0.74</v>
      </c>
      <c r="AG43" s="35">
        <f t="shared" si="109"/>
        <v>498.72936323159462</v>
      </c>
      <c r="AH43" s="53">
        <f t="shared" si="110"/>
        <v>8.7229624451969912</v>
      </c>
      <c r="AI43" s="32">
        <f t="shared" si="111"/>
        <v>57.174310489689582</v>
      </c>
      <c r="AJ43" s="54">
        <f t="shared" si="112"/>
        <v>25.801570022453802</v>
      </c>
      <c r="AK43" s="45">
        <f t="shared" si="113"/>
        <v>25.704011570377517</v>
      </c>
      <c r="AL43" s="302"/>
      <c r="AM43" s="36">
        <f t="shared" si="114"/>
        <v>874.80000000000007</v>
      </c>
      <c r="AN43" s="32">
        <f t="shared" si="115"/>
        <v>18.3</v>
      </c>
      <c r="AO43" s="33">
        <f t="shared" si="116"/>
        <v>0.66</v>
      </c>
      <c r="AP43" s="35">
        <f t="shared" si="117"/>
        <v>445.88331715388409</v>
      </c>
      <c r="AQ43" s="53">
        <f t="shared" si="118"/>
        <v>8.5561151308525609</v>
      </c>
      <c r="AR43" s="32">
        <f t="shared" si="119"/>
        <v>52.112823440870969</v>
      </c>
      <c r="AS43" s="54">
        <f t="shared" si="120"/>
        <v>27.540573135667369</v>
      </c>
      <c r="AT43" s="45">
        <f t="shared" si="121"/>
        <v>27.421877453702578</v>
      </c>
      <c r="AU43" s="302"/>
      <c r="AV43" s="36" t="str">
        <f t="shared" si="122"/>
        <v/>
      </c>
      <c r="AW43" s="32" t="str">
        <f t="shared" si="123"/>
        <v/>
      </c>
      <c r="AX43" s="33" t="str">
        <f t="shared" si="124"/>
        <v/>
      </c>
      <c r="AY43" s="35" t="str">
        <f t="shared" si="125"/>
        <v/>
      </c>
      <c r="AZ43" s="53" t="str">
        <f t="shared" si="126"/>
        <v/>
      </c>
      <c r="BA43" s="32" t="str">
        <f t="shared" si="127"/>
        <v/>
      </c>
      <c r="BB43" s="54" t="str">
        <f t="shared" si="128"/>
        <v/>
      </c>
      <c r="BC43" s="45" t="str">
        <f t="shared" si="129"/>
        <v/>
      </c>
      <c r="BD43" s="302"/>
      <c r="BE43" s="36" t="str">
        <f t="shared" si="130"/>
        <v/>
      </c>
      <c r="BF43" s="32" t="str">
        <f t="shared" si="131"/>
        <v/>
      </c>
      <c r="BG43" s="33" t="str">
        <f t="shared" si="132"/>
        <v/>
      </c>
      <c r="BH43" s="35" t="str">
        <f t="shared" si="133"/>
        <v/>
      </c>
      <c r="BI43" s="53" t="str">
        <f t="shared" si="134"/>
        <v/>
      </c>
      <c r="BJ43" s="32" t="str">
        <f t="shared" si="135"/>
        <v/>
      </c>
      <c r="BK43" s="54" t="str">
        <f t="shared" si="136"/>
        <v/>
      </c>
      <c r="BL43" s="45" t="str">
        <f t="shared" si="137"/>
        <v/>
      </c>
      <c r="BM43" s="302"/>
      <c r="BN43" s="36" t="str">
        <f t="shared" si="138"/>
        <v/>
      </c>
      <c r="BO43" s="32" t="str">
        <f t="shared" si="139"/>
        <v/>
      </c>
      <c r="BP43" s="33" t="str">
        <f t="shared" si="140"/>
        <v/>
      </c>
      <c r="BQ43" s="35" t="str">
        <f t="shared" si="141"/>
        <v/>
      </c>
      <c r="BR43" s="53" t="str">
        <f t="shared" si="142"/>
        <v/>
      </c>
      <c r="BS43" s="32" t="str">
        <f t="shared" si="143"/>
        <v/>
      </c>
      <c r="BT43" s="54" t="str">
        <f t="shared" si="144"/>
        <v/>
      </c>
      <c r="BU43" s="45" t="str">
        <f t="shared" si="145"/>
        <v/>
      </c>
      <c r="BV43" s="5">
        <v>44</v>
      </c>
      <c r="BX43" s="81">
        <v>44</v>
      </c>
      <c r="BY43" s="105">
        <f t="shared" si="146"/>
        <v>874.80000000000007</v>
      </c>
      <c r="BZ43" s="105">
        <f t="shared" si="147"/>
        <v>18.007042083589582</v>
      </c>
      <c r="CA43" s="105">
        <f t="shared" si="148"/>
        <v>27.581886758513456</v>
      </c>
      <c r="CB43" s="106">
        <f t="shared" si="149"/>
        <v>445.88331715388409</v>
      </c>
      <c r="CC43" s="107">
        <f t="shared" si="150"/>
        <v>0.66</v>
      </c>
      <c r="CD43" s="88">
        <f t="shared" si="151"/>
        <v>8.4568658693098833</v>
      </c>
      <c r="CE43" s="23">
        <f t="shared" si="152"/>
        <v>52.724416355236585</v>
      </c>
      <c r="CF43" s="24">
        <f t="shared" si="153"/>
        <v>27.701708987030205</v>
      </c>
      <c r="CG43" s="89">
        <f t="shared" si="154"/>
        <v>27.581886758513456</v>
      </c>
      <c r="CH43" s="22"/>
      <c r="CI43" s="81">
        <v>44</v>
      </c>
      <c r="CJ43" s="105">
        <f t="shared" si="155"/>
        <v>874.80000000000007</v>
      </c>
      <c r="CK43" s="105">
        <f t="shared" si="156"/>
        <v>18.007042083589582</v>
      </c>
      <c r="CL43" s="105">
        <f t="shared" si="157"/>
        <v>27.581886758513456</v>
      </c>
      <c r="CM43" s="105">
        <f t="shared" si="158"/>
        <v>445.88331715388409</v>
      </c>
      <c r="CN43" s="115">
        <f t="shared" si="159"/>
        <v>0.66</v>
      </c>
      <c r="CO43" s="105">
        <f t="shared" si="160"/>
        <v>2025.1495792303701</v>
      </c>
      <c r="CP43" s="115">
        <f t="shared" si="161"/>
        <v>19.255283826368387</v>
      </c>
      <c r="CQ43"/>
      <c r="CR43"/>
      <c r="CS43"/>
      <c r="CT43"/>
      <c r="CU43"/>
      <c r="CV43"/>
    </row>
    <row r="44" spans="1:100" ht="15" customHeight="1">
      <c r="A44" s="5">
        <v>45</v>
      </c>
      <c r="B44" s="34">
        <f t="shared" si="81"/>
        <v>2430</v>
      </c>
      <c r="C44" s="32">
        <f t="shared" si="82"/>
        <v>18.600000000000001</v>
      </c>
      <c r="D44" s="121">
        <f t="shared" si="83"/>
        <v>2016.3043605654384</v>
      </c>
      <c r="E44" s="33">
        <f t="shared" si="84"/>
        <v>1.01</v>
      </c>
      <c r="F44" s="35">
        <f t="shared" si="85"/>
        <v>692.40040935954767</v>
      </c>
      <c r="G44" s="53">
        <f t="shared" si="86"/>
        <v>9.6155675549961437</v>
      </c>
      <c r="H44" s="32">
        <f t="shared" si="87"/>
        <v>72.008272564190349</v>
      </c>
      <c r="I44" s="54">
        <f t="shared" si="88"/>
        <v>19.424199002800396</v>
      </c>
      <c r="J44" s="45">
        <f t="shared" si="89"/>
        <v>19.38068078820616</v>
      </c>
      <c r="K44" s="302"/>
      <c r="L44" s="36">
        <f t="shared" si="90"/>
        <v>1944</v>
      </c>
      <c r="M44" s="32">
        <f t="shared" si="91"/>
        <v>18.600000000000001</v>
      </c>
      <c r="N44" s="33">
        <f t="shared" si="92"/>
        <v>0.94</v>
      </c>
      <c r="O44" s="35">
        <f t="shared" si="93"/>
        <v>646.28391691748868</v>
      </c>
      <c r="P44" s="53">
        <f t="shared" si="94"/>
        <v>9.3627688656221526</v>
      </c>
      <c r="Q44" s="32">
        <f t="shared" si="95"/>
        <v>69.027007522367512</v>
      </c>
      <c r="R44" s="54">
        <f t="shared" si="96"/>
        <v>21.262604060683838</v>
      </c>
      <c r="S44" s="45">
        <f t="shared" si="97"/>
        <v>21.205608985931129</v>
      </c>
      <c r="T44" s="302"/>
      <c r="U44" s="36">
        <f t="shared" si="98"/>
        <v>1458</v>
      </c>
      <c r="V44" s="32">
        <f t="shared" si="99"/>
        <v>18.600000000000001</v>
      </c>
      <c r="W44" s="33">
        <f t="shared" si="100"/>
        <v>0.85</v>
      </c>
      <c r="X44" s="35">
        <f t="shared" si="101"/>
        <v>581.71038800452084</v>
      </c>
      <c r="Y44" s="53">
        <f t="shared" si="102"/>
        <v>9.0758294620536724</v>
      </c>
      <c r="Z44" s="32">
        <f t="shared" si="103"/>
        <v>64.09445995395464</v>
      </c>
      <c r="AA44" s="54">
        <f t="shared" si="104"/>
        <v>23.658463919558564</v>
      </c>
      <c r="AB44" s="45">
        <f t="shared" si="105"/>
        <v>23.578971203606738</v>
      </c>
      <c r="AC44" s="302"/>
      <c r="AD44" s="36">
        <f t="shared" si="106"/>
        <v>1093.5</v>
      </c>
      <c r="AE44" s="32">
        <f t="shared" si="107"/>
        <v>18.600000000000001</v>
      </c>
      <c r="AF44" s="33">
        <f t="shared" si="108"/>
        <v>0.75</v>
      </c>
      <c r="AG44" s="35">
        <f t="shared" si="109"/>
        <v>513.32513760645566</v>
      </c>
      <c r="AH44" s="53">
        <f t="shared" si="110"/>
        <v>8.8273326492166149</v>
      </c>
      <c r="AI44" s="32">
        <f t="shared" si="111"/>
        <v>58.151783557404613</v>
      </c>
      <c r="AJ44" s="54">
        <f t="shared" si="112"/>
        <v>26.02119188799325</v>
      </c>
      <c r="AK44" s="45">
        <f t="shared" si="113"/>
        <v>25.915511559287349</v>
      </c>
      <c r="AL44" s="302"/>
      <c r="AM44" s="36">
        <f t="shared" si="114"/>
        <v>874.80000000000007</v>
      </c>
      <c r="AN44" s="32">
        <f t="shared" si="115"/>
        <v>18.600000000000001</v>
      </c>
      <c r="AO44" s="33">
        <f t="shared" si="116"/>
        <v>0.67</v>
      </c>
      <c r="AP44" s="35">
        <f t="shared" si="117"/>
        <v>459.3271317790423</v>
      </c>
      <c r="AQ44" s="53">
        <f t="shared" si="118"/>
        <v>8.6577501329976858</v>
      </c>
      <c r="AR44" s="32">
        <f t="shared" si="119"/>
        <v>53.05386788980978</v>
      </c>
      <c r="AS44" s="54">
        <f t="shared" si="120"/>
        <v>27.78812206537571</v>
      </c>
      <c r="AT44" s="45">
        <f t="shared" si="121"/>
        <v>27.660971530581701</v>
      </c>
      <c r="AU44" s="302"/>
      <c r="AV44" s="36" t="str">
        <f t="shared" si="122"/>
        <v/>
      </c>
      <c r="AW44" s="32" t="str">
        <f t="shared" si="123"/>
        <v/>
      </c>
      <c r="AX44" s="33" t="str">
        <f t="shared" si="124"/>
        <v/>
      </c>
      <c r="AY44" s="35" t="str">
        <f t="shared" si="125"/>
        <v/>
      </c>
      <c r="AZ44" s="53" t="str">
        <f t="shared" si="126"/>
        <v/>
      </c>
      <c r="BA44" s="32" t="str">
        <f t="shared" si="127"/>
        <v/>
      </c>
      <c r="BB44" s="54" t="str">
        <f t="shared" si="128"/>
        <v/>
      </c>
      <c r="BC44" s="45" t="str">
        <f t="shared" si="129"/>
        <v/>
      </c>
      <c r="BD44" s="302"/>
      <c r="BE44" s="36" t="str">
        <f t="shared" si="130"/>
        <v/>
      </c>
      <c r="BF44" s="32" t="str">
        <f t="shared" si="131"/>
        <v/>
      </c>
      <c r="BG44" s="33" t="str">
        <f t="shared" si="132"/>
        <v/>
      </c>
      <c r="BH44" s="35" t="str">
        <f t="shared" si="133"/>
        <v/>
      </c>
      <c r="BI44" s="53" t="str">
        <f t="shared" si="134"/>
        <v/>
      </c>
      <c r="BJ44" s="32" t="str">
        <f t="shared" si="135"/>
        <v/>
      </c>
      <c r="BK44" s="54" t="str">
        <f t="shared" si="136"/>
        <v/>
      </c>
      <c r="BL44" s="45" t="str">
        <f t="shared" si="137"/>
        <v/>
      </c>
      <c r="BM44" s="302"/>
      <c r="BN44" s="36" t="str">
        <f t="shared" si="138"/>
        <v/>
      </c>
      <c r="BO44" s="32" t="str">
        <f t="shared" si="139"/>
        <v/>
      </c>
      <c r="BP44" s="33" t="str">
        <f t="shared" si="140"/>
        <v/>
      </c>
      <c r="BQ44" s="35" t="str">
        <f t="shared" si="141"/>
        <v/>
      </c>
      <c r="BR44" s="53" t="str">
        <f t="shared" si="142"/>
        <v/>
      </c>
      <c r="BS44" s="32" t="str">
        <f t="shared" si="143"/>
        <v/>
      </c>
      <c r="BT44" s="54" t="str">
        <f t="shared" si="144"/>
        <v/>
      </c>
      <c r="BU44" s="45" t="str">
        <f t="shared" si="145"/>
        <v/>
      </c>
      <c r="BV44" s="5">
        <v>45</v>
      </c>
      <c r="BX44" s="81">
        <v>45</v>
      </c>
      <c r="BY44" s="105">
        <f t="shared" si="146"/>
        <v>874.80000000000007</v>
      </c>
      <c r="BZ44" s="105">
        <f t="shared" si="147"/>
        <v>18.283414740697605</v>
      </c>
      <c r="CA44" s="105">
        <f t="shared" si="148"/>
        <v>27.833501394213549</v>
      </c>
      <c r="CB44" s="106">
        <f t="shared" si="149"/>
        <v>459.3271317790423</v>
      </c>
      <c r="CC44" s="107">
        <f t="shared" si="150"/>
        <v>0.67</v>
      </c>
      <c r="CD44" s="88">
        <f t="shared" si="151"/>
        <v>8.5504963213033083</v>
      </c>
      <c r="CE44" s="23">
        <f t="shared" si="152"/>
        <v>53.719353183585653</v>
      </c>
      <c r="CF44" s="24">
        <f t="shared" si="153"/>
        <v>27.961860167718616</v>
      </c>
      <c r="CG44" s="89">
        <f t="shared" si="154"/>
        <v>27.833501394213549</v>
      </c>
      <c r="CH44" s="22"/>
      <c r="CI44" s="81">
        <v>45</v>
      </c>
      <c r="CJ44" s="105">
        <f t="shared" si="155"/>
        <v>874.80000000000007</v>
      </c>
      <c r="CK44" s="105">
        <f t="shared" si="156"/>
        <v>18.283414740697605</v>
      </c>
      <c r="CL44" s="105">
        <f t="shared" si="157"/>
        <v>27.833501394213549</v>
      </c>
      <c r="CM44" s="105">
        <f t="shared" si="158"/>
        <v>459.3271317790423</v>
      </c>
      <c r="CN44" s="115">
        <f t="shared" si="159"/>
        <v>0.67</v>
      </c>
      <c r="CO44" s="105">
        <f t="shared" si="160"/>
        <v>2016.3043605654384</v>
      </c>
      <c r="CP44" s="115">
        <f t="shared" si="161"/>
        <v>19.38068078820616</v>
      </c>
      <c r="CQ44"/>
      <c r="CR44"/>
      <c r="CS44"/>
      <c r="CT44"/>
      <c r="CU44"/>
      <c r="CV44"/>
    </row>
    <row r="45" spans="1:100" ht="15" customHeight="1">
      <c r="A45" s="5">
        <v>46</v>
      </c>
      <c r="B45" s="34">
        <f t="shared" si="81"/>
        <v>2430</v>
      </c>
      <c r="C45" s="32">
        <f t="shared" si="82"/>
        <v>18.899999999999999</v>
      </c>
      <c r="D45" s="121">
        <f t="shared" si="83"/>
        <v>2007.4679434342461</v>
      </c>
      <c r="E45" s="33">
        <f t="shared" si="84"/>
        <v>1.01</v>
      </c>
      <c r="F45" s="35">
        <f t="shared" si="85"/>
        <v>710.30276730821151</v>
      </c>
      <c r="G45" s="53">
        <f t="shared" si="86"/>
        <v>9.7326512252380155</v>
      </c>
      <c r="H45" s="32">
        <f t="shared" si="87"/>
        <v>72.981426218819507</v>
      </c>
      <c r="I45" s="54">
        <f t="shared" si="88"/>
        <v>19.555012397020462</v>
      </c>
      <c r="J45" s="45">
        <f t="shared" si="89"/>
        <v>19.503965141380984</v>
      </c>
      <c r="K45" s="302"/>
      <c r="L45" s="36">
        <f t="shared" si="90"/>
        <v>1944</v>
      </c>
      <c r="M45" s="32">
        <f t="shared" si="91"/>
        <v>18.899999999999999</v>
      </c>
      <c r="N45" s="33">
        <f t="shared" si="92"/>
        <v>0.95</v>
      </c>
      <c r="O45" s="35">
        <f t="shared" si="93"/>
        <v>663.47157577924077</v>
      </c>
      <c r="P45" s="53">
        <f t="shared" si="94"/>
        <v>9.4757751376483164</v>
      </c>
      <c r="Q45" s="32">
        <f t="shared" si="95"/>
        <v>70.017657251404572</v>
      </c>
      <c r="R45" s="54">
        <f t="shared" si="96"/>
        <v>21.414636984357589</v>
      </c>
      <c r="S45" s="45">
        <f t="shared" si="97"/>
        <v>21.350091884970915</v>
      </c>
      <c r="T45" s="302"/>
      <c r="U45" s="36">
        <f t="shared" si="98"/>
        <v>1458</v>
      </c>
      <c r="V45" s="32">
        <f t="shared" si="99"/>
        <v>18.899999999999999</v>
      </c>
      <c r="W45" s="33">
        <f t="shared" si="100"/>
        <v>0.85</v>
      </c>
      <c r="X45" s="35">
        <f t="shared" si="101"/>
        <v>597.78379517533961</v>
      </c>
      <c r="Y45" s="53">
        <f t="shared" si="102"/>
        <v>9.1842076791835705</v>
      </c>
      <c r="Z45" s="32">
        <f t="shared" si="103"/>
        <v>65.088227102076985</v>
      </c>
      <c r="AA45" s="54">
        <f t="shared" si="104"/>
        <v>23.841167471693929</v>
      </c>
      <c r="AB45" s="45">
        <f t="shared" si="105"/>
        <v>23.753947540153753</v>
      </c>
      <c r="AC45" s="302"/>
      <c r="AD45" s="36">
        <f t="shared" si="106"/>
        <v>1093.5</v>
      </c>
      <c r="AE45" s="32">
        <f t="shared" si="107"/>
        <v>18.899999999999999</v>
      </c>
      <c r="AF45" s="33">
        <f t="shared" si="108"/>
        <v>0.75</v>
      </c>
      <c r="AG45" s="35">
        <f t="shared" si="109"/>
        <v>528.0737189457642</v>
      </c>
      <c r="AH45" s="53">
        <f t="shared" si="110"/>
        <v>8.9317028532362368</v>
      </c>
      <c r="AI45" s="32">
        <f t="shared" si="111"/>
        <v>59.123520746598338</v>
      </c>
      <c r="AJ45" s="54">
        <f t="shared" si="112"/>
        <v>26.237702872419845</v>
      </c>
      <c r="AK45" s="45">
        <f t="shared" si="113"/>
        <v>26.123973119505443</v>
      </c>
      <c r="AL45" s="302"/>
      <c r="AM45" s="36">
        <f t="shared" si="114"/>
        <v>874.80000000000007</v>
      </c>
      <c r="AN45" s="32">
        <f t="shared" si="115"/>
        <v>18.899999999999999</v>
      </c>
      <c r="AO45" s="33">
        <f t="shared" si="116"/>
        <v>0.67</v>
      </c>
      <c r="AP45" s="35">
        <f t="shared" si="117"/>
        <v>472.92406023045061</v>
      </c>
      <c r="AQ45" s="53">
        <f t="shared" si="118"/>
        <v>8.7593851351428107</v>
      </c>
      <c r="AR45" s="32">
        <f t="shared" si="119"/>
        <v>53.990554466325584</v>
      </c>
      <c r="AS45" s="54">
        <f t="shared" si="120"/>
        <v>28.03235380686343</v>
      </c>
      <c r="AT45" s="45">
        <f t="shared" si="121"/>
        <v>27.896825676553856</v>
      </c>
      <c r="AU45" s="302"/>
      <c r="AV45" s="36" t="str">
        <f t="shared" si="122"/>
        <v/>
      </c>
      <c r="AW45" s="32" t="str">
        <f t="shared" si="123"/>
        <v/>
      </c>
      <c r="AX45" s="33" t="str">
        <f t="shared" si="124"/>
        <v/>
      </c>
      <c r="AY45" s="35" t="str">
        <f t="shared" si="125"/>
        <v/>
      </c>
      <c r="AZ45" s="53" t="str">
        <f t="shared" si="126"/>
        <v/>
      </c>
      <c r="BA45" s="32" t="str">
        <f t="shared" si="127"/>
        <v/>
      </c>
      <c r="BB45" s="54" t="str">
        <f t="shared" si="128"/>
        <v/>
      </c>
      <c r="BC45" s="45" t="str">
        <f t="shared" si="129"/>
        <v/>
      </c>
      <c r="BD45" s="302"/>
      <c r="BE45" s="36" t="str">
        <f t="shared" si="130"/>
        <v/>
      </c>
      <c r="BF45" s="32" t="str">
        <f t="shared" si="131"/>
        <v/>
      </c>
      <c r="BG45" s="33" t="str">
        <f t="shared" si="132"/>
        <v/>
      </c>
      <c r="BH45" s="35" t="str">
        <f t="shared" si="133"/>
        <v/>
      </c>
      <c r="BI45" s="53" t="str">
        <f t="shared" si="134"/>
        <v/>
      </c>
      <c r="BJ45" s="32" t="str">
        <f t="shared" si="135"/>
        <v/>
      </c>
      <c r="BK45" s="54" t="str">
        <f t="shared" si="136"/>
        <v/>
      </c>
      <c r="BL45" s="45" t="str">
        <f t="shared" si="137"/>
        <v/>
      </c>
      <c r="BM45" s="302"/>
      <c r="BN45" s="36" t="str">
        <f t="shared" si="138"/>
        <v/>
      </c>
      <c r="BO45" s="32" t="str">
        <f t="shared" si="139"/>
        <v/>
      </c>
      <c r="BP45" s="33" t="str">
        <f t="shared" si="140"/>
        <v/>
      </c>
      <c r="BQ45" s="35" t="str">
        <f t="shared" si="141"/>
        <v/>
      </c>
      <c r="BR45" s="53" t="str">
        <f t="shared" si="142"/>
        <v/>
      </c>
      <c r="BS45" s="32" t="str">
        <f t="shared" si="143"/>
        <v/>
      </c>
      <c r="BT45" s="54" t="str">
        <f t="shared" si="144"/>
        <v/>
      </c>
      <c r="BU45" s="45" t="str">
        <f t="shared" si="145"/>
        <v/>
      </c>
      <c r="BV45" s="5">
        <v>46</v>
      </c>
      <c r="BX45" s="81">
        <v>46</v>
      </c>
      <c r="BY45" s="105">
        <f t="shared" si="146"/>
        <v>874.80000000000007</v>
      </c>
      <c r="BZ45" s="105">
        <f t="shared" si="147"/>
        <v>18.559787397805632</v>
      </c>
      <c r="CA45" s="105">
        <f t="shared" si="148"/>
        <v>28.081806322753248</v>
      </c>
      <c r="CB45" s="106">
        <f t="shared" si="149"/>
        <v>472.92406023045061</v>
      </c>
      <c r="CC45" s="107">
        <f t="shared" si="150"/>
        <v>0.67</v>
      </c>
      <c r="CD45" s="88">
        <f t="shared" si="151"/>
        <v>8.6441267732967333</v>
      </c>
      <c r="CE45" s="23">
        <f t="shared" si="152"/>
        <v>54.710449376031633</v>
      </c>
      <c r="CF45" s="24">
        <f t="shared" si="153"/>
        <v>28.218622720093204</v>
      </c>
      <c r="CG45" s="89">
        <f t="shared" si="154"/>
        <v>28.081806322753248</v>
      </c>
      <c r="CH45" s="22"/>
      <c r="CI45" s="81">
        <v>46</v>
      </c>
      <c r="CJ45" s="105">
        <f t="shared" si="155"/>
        <v>874.80000000000007</v>
      </c>
      <c r="CK45" s="105">
        <f t="shared" si="156"/>
        <v>18.559787397805632</v>
      </c>
      <c r="CL45" s="105">
        <f t="shared" si="157"/>
        <v>28.081806322753248</v>
      </c>
      <c r="CM45" s="105">
        <f t="shared" si="158"/>
        <v>472.92406023045061</v>
      </c>
      <c r="CN45" s="115">
        <f t="shared" si="159"/>
        <v>0.67</v>
      </c>
      <c r="CO45" s="105">
        <f t="shared" si="160"/>
        <v>2007.4679434342461</v>
      </c>
      <c r="CP45" s="115">
        <f t="shared" si="161"/>
        <v>19.503965141380984</v>
      </c>
      <c r="CQ45"/>
      <c r="CR45"/>
      <c r="CS45"/>
      <c r="CT45"/>
      <c r="CU45"/>
      <c r="CV45"/>
    </row>
    <row r="46" spans="1:100" ht="15" customHeight="1">
      <c r="A46" s="5">
        <v>47</v>
      </c>
      <c r="B46" s="34">
        <f t="shared" si="81"/>
        <v>2430</v>
      </c>
      <c r="C46" s="32">
        <f t="shared" si="82"/>
        <v>19.100000000000001</v>
      </c>
      <c r="D46" s="121">
        <f t="shared" si="83"/>
        <v>2001.5827164034929</v>
      </c>
      <c r="E46" s="33">
        <f t="shared" si="84"/>
        <v>1.01</v>
      </c>
      <c r="F46" s="35">
        <f t="shared" si="85"/>
        <v>722.31378469214246</v>
      </c>
      <c r="G46" s="53">
        <f t="shared" si="86"/>
        <v>9.8107070053992658</v>
      </c>
      <c r="H46" s="32">
        <f t="shared" si="87"/>
        <v>73.625049070838756</v>
      </c>
      <c r="I46" s="54">
        <f t="shared" si="88"/>
        <v>19.641050900959169</v>
      </c>
      <c r="J46" s="45">
        <f t="shared" si="89"/>
        <v>19.585011543833723</v>
      </c>
      <c r="K46" s="302"/>
      <c r="L46" s="36">
        <f t="shared" si="90"/>
        <v>1944</v>
      </c>
      <c r="M46" s="32">
        <f t="shared" si="91"/>
        <v>19.100000000000001</v>
      </c>
      <c r="N46" s="33">
        <f t="shared" si="92"/>
        <v>0.95</v>
      </c>
      <c r="O46" s="35">
        <f t="shared" si="93"/>
        <v>675.00889111644346</v>
      </c>
      <c r="P46" s="53">
        <f t="shared" si="94"/>
        <v>9.5511126523324261</v>
      </c>
      <c r="Q46" s="32">
        <f t="shared" si="95"/>
        <v>70.673325264528543</v>
      </c>
      <c r="R46" s="54">
        <f t="shared" si="96"/>
        <v>21.514670141557904</v>
      </c>
      <c r="S46" s="45">
        <f t="shared" si="97"/>
        <v>21.4451224847123</v>
      </c>
      <c r="T46" s="302"/>
      <c r="U46" s="36">
        <f t="shared" si="98"/>
        <v>1458</v>
      </c>
      <c r="V46" s="32">
        <f t="shared" si="99"/>
        <v>19.100000000000001</v>
      </c>
      <c r="W46" s="33">
        <f t="shared" si="100"/>
        <v>0.86</v>
      </c>
      <c r="X46" s="35">
        <f t="shared" si="101"/>
        <v>608.58143567848379</v>
      </c>
      <c r="Y46" s="53">
        <f t="shared" si="102"/>
        <v>9.2564598239368365</v>
      </c>
      <c r="Z46" s="32">
        <f t="shared" si="103"/>
        <v>65.746672837569761</v>
      </c>
      <c r="AA46" s="54">
        <f t="shared" si="104"/>
        <v>23.961455071848469</v>
      </c>
      <c r="AB46" s="45">
        <f t="shared" si="105"/>
        <v>23.869118942194618</v>
      </c>
      <c r="AC46" s="302"/>
      <c r="AD46" s="36">
        <f t="shared" si="106"/>
        <v>1093.5</v>
      </c>
      <c r="AE46" s="32">
        <f t="shared" si="107"/>
        <v>19.100000000000001</v>
      </c>
      <c r="AF46" s="33">
        <f t="shared" si="108"/>
        <v>0.76</v>
      </c>
      <c r="AG46" s="35">
        <f t="shared" si="109"/>
        <v>537.99013670480315</v>
      </c>
      <c r="AH46" s="53">
        <f t="shared" si="110"/>
        <v>9.0012829892493187</v>
      </c>
      <c r="AI46" s="32">
        <f t="shared" si="111"/>
        <v>59.768161643995818</v>
      </c>
      <c r="AJ46" s="54">
        <f t="shared" si="112"/>
        <v>26.380353728433985</v>
      </c>
      <c r="AK46" s="45">
        <f t="shared" si="113"/>
        <v>26.261297048162213</v>
      </c>
      <c r="AL46" s="302"/>
      <c r="AM46" s="36">
        <f t="shared" si="114"/>
        <v>874.80000000000007</v>
      </c>
      <c r="AN46" s="32">
        <f t="shared" si="115"/>
        <v>19.100000000000001</v>
      </c>
      <c r="AO46" s="33">
        <f t="shared" si="116"/>
        <v>0.68</v>
      </c>
      <c r="AP46" s="35">
        <f t="shared" si="117"/>
        <v>482.0729588686375</v>
      </c>
      <c r="AQ46" s="53">
        <f t="shared" si="118"/>
        <v>8.8271418032395594</v>
      </c>
      <c r="AR46" s="32">
        <f t="shared" si="119"/>
        <v>54.612576711038763</v>
      </c>
      <c r="AS46" s="54">
        <f t="shared" si="120"/>
        <v>28.193370980066835</v>
      </c>
      <c r="AT46" s="45">
        <f t="shared" si="121"/>
        <v>28.052299800955815</v>
      </c>
      <c r="AU46" s="302"/>
      <c r="AV46" s="36" t="str">
        <f t="shared" si="122"/>
        <v/>
      </c>
      <c r="AW46" s="32" t="str">
        <f t="shared" si="123"/>
        <v/>
      </c>
      <c r="AX46" s="33" t="str">
        <f t="shared" si="124"/>
        <v/>
      </c>
      <c r="AY46" s="35" t="str">
        <f t="shared" si="125"/>
        <v/>
      </c>
      <c r="AZ46" s="53" t="str">
        <f t="shared" si="126"/>
        <v/>
      </c>
      <c r="BA46" s="32" t="str">
        <f t="shared" si="127"/>
        <v/>
      </c>
      <c r="BB46" s="54" t="str">
        <f t="shared" si="128"/>
        <v/>
      </c>
      <c r="BC46" s="45" t="str">
        <f t="shared" si="129"/>
        <v/>
      </c>
      <c r="BD46" s="302"/>
      <c r="BE46" s="36" t="str">
        <f t="shared" si="130"/>
        <v/>
      </c>
      <c r="BF46" s="32" t="str">
        <f t="shared" si="131"/>
        <v/>
      </c>
      <c r="BG46" s="33" t="str">
        <f t="shared" si="132"/>
        <v/>
      </c>
      <c r="BH46" s="35" t="str">
        <f t="shared" si="133"/>
        <v/>
      </c>
      <c r="BI46" s="53" t="str">
        <f t="shared" si="134"/>
        <v/>
      </c>
      <c r="BJ46" s="32" t="str">
        <f t="shared" si="135"/>
        <v/>
      </c>
      <c r="BK46" s="54" t="str">
        <f t="shared" si="136"/>
        <v/>
      </c>
      <c r="BL46" s="45" t="str">
        <f t="shared" si="137"/>
        <v/>
      </c>
      <c r="BM46" s="302"/>
      <c r="BN46" s="36" t="str">
        <f t="shared" si="138"/>
        <v/>
      </c>
      <c r="BO46" s="32" t="str">
        <f t="shared" si="139"/>
        <v/>
      </c>
      <c r="BP46" s="33" t="str">
        <f t="shared" si="140"/>
        <v/>
      </c>
      <c r="BQ46" s="35" t="str">
        <f t="shared" si="141"/>
        <v/>
      </c>
      <c r="BR46" s="53" t="str">
        <f t="shared" si="142"/>
        <v/>
      </c>
      <c r="BS46" s="32" t="str">
        <f t="shared" si="143"/>
        <v/>
      </c>
      <c r="BT46" s="54" t="str">
        <f t="shared" si="144"/>
        <v/>
      </c>
      <c r="BU46" s="45" t="str">
        <f t="shared" si="145"/>
        <v/>
      </c>
      <c r="BV46" s="5">
        <v>47</v>
      </c>
      <c r="BX46" s="81">
        <v>47</v>
      </c>
      <c r="BY46" s="105">
        <f t="shared" si="146"/>
        <v>874.80000000000007</v>
      </c>
      <c r="BZ46" s="105">
        <f t="shared" si="147"/>
        <v>18.74403583587765</v>
      </c>
      <c r="CA46" s="105">
        <f t="shared" si="148"/>
        <v>28.245541400144731</v>
      </c>
      <c r="CB46" s="106">
        <f t="shared" si="149"/>
        <v>482.0729588686375</v>
      </c>
      <c r="CC46" s="107">
        <f t="shared" si="150"/>
        <v>0.68</v>
      </c>
      <c r="CD46" s="88">
        <f t="shared" si="151"/>
        <v>8.7065470746256839</v>
      </c>
      <c r="CE46" s="23">
        <f t="shared" si="152"/>
        <v>55.369017675628086</v>
      </c>
      <c r="CF46" s="24">
        <f t="shared" si="153"/>
        <v>28.387953254968657</v>
      </c>
      <c r="CG46" s="89">
        <f t="shared" si="154"/>
        <v>28.245541400144731</v>
      </c>
      <c r="CH46" s="22"/>
      <c r="CI46" s="81">
        <v>47</v>
      </c>
      <c r="CJ46" s="105">
        <f t="shared" si="155"/>
        <v>874.80000000000007</v>
      </c>
      <c r="CK46" s="105">
        <f t="shared" si="156"/>
        <v>18.74403583587765</v>
      </c>
      <c r="CL46" s="105">
        <f t="shared" si="157"/>
        <v>28.245541400144731</v>
      </c>
      <c r="CM46" s="105">
        <f t="shared" si="158"/>
        <v>482.0729588686375</v>
      </c>
      <c r="CN46" s="115">
        <f t="shared" si="159"/>
        <v>0.68</v>
      </c>
      <c r="CO46" s="105">
        <f t="shared" si="160"/>
        <v>2001.5827164034929</v>
      </c>
      <c r="CP46" s="115">
        <f t="shared" si="161"/>
        <v>19.585011543833723</v>
      </c>
      <c r="CQ46"/>
      <c r="CR46"/>
      <c r="CS46"/>
      <c r="CT46"/>
      <c r="CU46"/>
      <c r="CV46"/>
    </row>
    <row r="47" spans="1:100" ht="15" customHeight="1">
      <c r="A47" s="5">
        <v>48</v>
      </c>
      <c r="B47" s="34">
        <f t="shared" si="81"/>
        <v>2430</v>
      </c>
      <c r="C47" s="32">
        <f t="shared" si="82"/>
        <v>19.399999999999999</v>
      </c>
      <c r="D47" s="121">
        <f t="shared" si="83"/>
        <v>1992.7646453289738</v>
      </c>
      <c r="E47" s="33">
        <f t="shared" si="84"/>
        <v>1.02</v>
      </c>
      <c r="F47" s="35">
        <f t="shared" si="85"/>
        <v>740.44315746073198</v>
      </c>
      <c r="G47" s="53">
        <f t="shared" si="86"/>
        <v>9.9277906756411376</v>
      </c>
      <c r="H47" s="32">
        <f t="shared" si="87"/>
        <v>74.582873637483715</v>
      </c>
      <c r="I47" s="54">
        <f t="shared" si="88"/>
        <v>19.768398116579817</v>
      </c>
      <c r="J47" s="45">
        <f t="shared" si="89"/>
        <v>19.704910445708713</v>
      </c>
      <c r="K47" s="302"/>
      <c r="L47" s="36">
        <f t="shared" si="90"/>
        <v>1944</v>
      </c>
      <c r="M47" s="32">
        <f t="shared" si="91"/>
        <v>19.399999999999999</v>
      </c>
      <c r="N47" s="33">
        <f t="shared" si="92"/>
        <v>0.95</v>
      </c>
      <c r="O47" s="35">
        <f t="shared" si="93"/>
        <v>692.43182473751858</v>
      </c>
      <c r="P47" s="53">
        <f t="shared" si="94"/>
        <v>9.6641189243585899</v>
      </c>
      <c r="Q47" s="32">
        <f t="shared" si="95"/>
        <v>71.649762400194746</v>
      </c>
      <c r="R47" s="54">
        <f t="shared" si="96"/>
        <v>21.662785841760048</v>
      </c>
      <c r="S47" s="45">
        <f t="shared" si="97"/>
        <v>21.58577939241513</v>
      </c>
      <c r="T47" s="302"/>
      <c r="U47" s="36">
        <f t="shared" si="98"/>
        <v>1458</v>
      </c>
      <c r="V47" s="32">
        <f t="shared" si="99"/>
        <v>19.399999999999999</v>
      </c>
      <c r="W47" s="33">
        <f t="shared" si="100"/>
        <v>0.86</v>
      </c>
      <c r="X47" s="35">
        <f t="shared" si="101"/>
        <v>624.8996032802545</v>
      </c>
      <c r="Y47" s="53">
        <f t="shared" si="102"/>
        <v>9.3648380410667347</v>
      </c>
      <c r="Z47" s="32">
        <f t="shared" si="103"/>
        <v>66.728287295513454</v>
      </c>
      <c r="AA47" s="54">
        <f t="shared" si="104"/>
        <v>24.139667639641974</v>
      </c>
      <c r="AB47" s="45">
        <f t="shared" si="105"/>
        <v>24.039708889425093</v>
      </c>
      <c r="AC47" s="302"/>
      <c r="AD47" s="36">
        <f t="shared" si="106"/>
        <v>1093.5</v>
      </c>
      <c r="AE47" s="32">
        <f t="shared" si="107"/>
        <v>19.399999999999999</v>
      </c>
      <c r="AF47" s="33">
        <f t="shared" si="108"/>
        <v>0.76</v>
      </c>
      <c r="AG47" s="35">
        <f t="shared" si="109"/>
        <v>552.98954029269896</v>
      </c>
      <c r="AH47" s="53">
        <f t="shared" si="110"/>
        <v>9.1056531932689424</v>
      </c>
      <c r="AI47" s="32">
        <f t="shared" si="111"/>
        <v>60.730353831340565</v>
      </c>
      <c r="AJ47" s="54">
        <f t="shared" si="112"/>
        <v>26.591851164708213</v>
      </c>
      <c r="AK47" s="45">
        <f t="shared" si="113"/>
        <v>26.464861825764416</v>
      </c>
      <c r="AL47" s="302"/>
      <c r="AM47" s="36">
        <f t="shared" si="114"/>
        <v>874.80000000000007</v>
      </c>
      <c r="AN47" s="32">
        <f t="shared" si="115"/>
        <v>19.399999999999999</v>
      </c>
      <c r="AO47" s="33">
        <f t="shared" si="116"/>
        <v>0.68</v>
      </c>
      <c r="AP47" s="35">
        <f t="shared" si="117"/>
        <v>495.92157094764696</v>
      </c>
      <c r="AQ47" s="53">
        <f t="shared" si="118"/>
        <v>8.9287768053846825</v>
      </c>
      <c r="AR47" s="32">
        <f t="shared" si="119"/>
        <v>55.541938359190617</v>
      </c>
      <c r="AS47" s="54">
        <f t="shared" si="120"/>
        <v>28.432247318627702</v>
      </c>
      <c r="AT47" s="45">
        <f t="shared" si="121"/>
        <v>28.282923271335289</v>
      </c>
      <c r="AU47" s="302"/>
      <c r="AV47" s="36" t="str">
        <f t="shared" si="122"/>
        <v/>
      </c>
      <c r="AW47" s="32" t="str">
        <f t="shared" si="123"/>
        <v/>
      </c>
      <c r="AX47" s="33" t="str">
        <f t="shared" si="124"/>
        <v/>
      </c>
      <c r="AY47" s="35" t="str">
        <f t="shared" si="125"/>
        <v/>
      </c>
      <c r="AZ47" s="53" t="str">
        <f t="shared" si="126"/>
        <v/>
      </c>
      <c r="BA47" s="32" t="str">
        <f t="shared" si="127"/>
        <v/>
      </c>
      <c r="BB47" s="54" t="str">
        <f t="shared" si="128"/>
        <v/>
      </c>
      <c r="BC47" s="45" t="str">
        <f t="shared" si="129"/>
        <v/>
      </c>
      <c r="BD47" s="302"/>
      <c r="BE47" s="36" t="str">
        <f t="shared" si="130"/>
        <v/>
      </c>
      <c r="BF47" s="32" t="str">
        <f t="shared" si="131"/>
        <v/>
      </c>
      <c r="BG47" s="33" t="str">
        <f t="shared" si="132"/>
        <v/>
      </c>
      <c r="BH47" s="35" t="str">
        <f t="shared" si="133"/>
        <v/>
      </c>
      <c r="BI47" s="53" t="str">
        <f t="shared" si="134"/>
        <v/>
      </c>
      <c r="BJ47" s="32" t="str">
        <f t="shared" si="135"/>
        <v/>
      </c>
      <c r="BK47" s="54" t="str">
        <f t="shared" si="136"/>
        <v/>
      </c>
      <c r="BL47" s="45" t="str">
        <f t="shared" si="137"/>
        <v/>
      </c>
      <c r="BM47" s="302"/>
      <c r="BN47" s="36" t="str">
        <f t="shared" si="138"/>
        <v/>
      </c>
      <c r="BO47" s="32" t="str">
        <f t="shared" si="139"/>
        <v/>
      </c>
      <c r="BP47" s="33" t="str">
        <f t="shared" si="140"/>
        <v/>
      </c>
      <c r="BQ47" s="35" t="str">
        <f t="shared" si="141"/>
        <v/>
      </c>
      <c r="BR47" s="53" t="str">
        <f t="shared" si="142"/>
        <v/>
      </c>
      <c r="BS47" s="32" t="str">
        <f t="shared" si="143"/>
        <v/>
      </c>
      <c r="BT47" s="54" t="str">
        <f t="shared" si="144"/>
        <v/>
      </c>
      <c r="BU47" s="45" t="str">
        <f t="shared" si="145"/>
        <v/>
      </c>
      <c r="BV47" s="5">
        <v>48</v>
      </c>
      <c r="BX47" s="81">
        <v>48</v>
      </c>
      <c r="BY47" s="105">
        <f t="shared" si="146"/>
        <v>874.80000000000007</v>
      </c>
      <c r="BZ47" s="105">
        <f t="shared" si="147"/>
        <v>19.020408492985673</v>
      </c>
      <c r="CA47" s="105">
        <f t="shared" si="148"/>
        <v>28.488495870524055</v>
      </c>
      <c r="CB47" s="106">
        <f t="shared" si="149"/>
        <v>495.92157094764696</v>
      </c>
      <c r="CC47" s="107">
        <f t="shared" si="150"/>
        <v>0.68</v>
      </c>
      <c r="CD47" s="88">
        <f t="shared" si="151"/>
        <v>8.8001775266191089</v>
      </c>
      <c r="CE47" s="23">
        <f t="shared" si="152"/>
        <v>56.353587123392074</v>
      </c>
      <c r="CF47" s="24">
        <f t="shared" si="153"/>
        <v>28.639237765590448</v>
      </c>
      <c r="CG47" s="89">
        <f t="shared" si="154"/>
        <v>28.488495870524055</v>
      </c>
      <c r="CH47" s="22"/>
      <c r="CI47" s="81">
        <v>48</v>
      </c>
      <c r="CJ47" s="105">
        <f t="shared" si="155"/>
        <v>874.80000000000007</v>
      </c>
      <c r="CK47" s="105">
        <f t="shared" si="156"/>
        <v>19.020408492985673</v>
      </c>
      <c r="CL47" s="105">
        <f t="shared" si="157"/>
        <v>28.488495870524055</v>
      </c>
      <c r="CM47" s="105">
        <f t="shared" si="158"/>
        <v>495.92157094764696</v>
      </c>
      <c r="CN47" s="115">
        <f t="shared" si="159"/>
        <v>0.68</v>
      </c>
      <c r="CO47" s="105">
        <f t="shared" si="160"/>
        <v>1992.7646453289738</v>
      </c>
      <c r="CP47" s="115">
        <f t="shared" si="161"/>
        <v>19.704910445708713</v>
      </c>
      <c r="CQ47"/>
      <c r="CR47"/>
      <c r="CS47"/>
      <c r="CT47"/>
      <c r="CU47"/>
      <c r="CV47"/>
    </row>
    <row r="48" spans="1:100" ht="15" customHeight="1">
      <c r="A48" s="5">
        <v>49</v>
      </c>
      <c r="B48" s="34">
        <f t="shared" si="81"/>
        <v>2430</v>
      </c>
      <c r="C48" s="32">
        <f t="shared" si="82"/>
        <v>19.7</v>
      </c>
      <c r="D48" s="121">
        <f t="shared" si="83"/>
        <v>1983.9596722168676</v>
      </c>
      <c r="E48" s="33">
        <f t="shared" si="84"/>
        <v>1.02</v>
      </c>
      <c r="F48" s="35">
        <f t="shared" si="85"/>
        <v>758.70640140949263</v>
      </c>
      <c r="G48" s="53">
        <f t="shared" si="86"/>
        <v>10.044874345883013</v>
      </c>
      <c r="H48" s="32">
        <f t="shared" si="87"/>
        <v>75.531696593144105</v>
      </c>
      <c r="I48" s="54">
        <f t="shared" si="88"/>
        <v>19.893744801719027</v>
      </c>
      <c r="J48" s="45">
        <f t="shared" si="89"/>
        <v>19.822855409457176</v>
      </c>
      <c r="K48" s="302"/>
      <c r="L48" s="36">
        <f t="shared" si="90"/>
        <v>1944</v>
      </c>
      <c r="M48" s="32">
        <f t="shared" si="91"/>
        <v>19.7</v>
      </c>
      <c r="N48" s="33">
        <f t="shared" si="92"/>
        <v>0.96</v>
      </c>
      <c r="O48" s="35">
        <f t="shared" si="93"/>
        <v>709.99352682630104</v>
      </c>
      <c r="P48" s="53">
        <f t="shared" si="94"/>
        <v>9.7771251963847536</v>
      </c>
      <c r="Q48" s="32">
        <f t="shared" si="95"/>
        <v>72.617820940743641</v>
      </c>
      <c r="R48" s="54">
        <f t="shared" si="96"/>
        <v>21.808637582881257</v>
      </c>
      <c r="S48" s="45">
        <f t="shared" si="97"/>
        <v>21.724225068644024</v>
      </c>
      <c r="T48" s="302"/>
      <c r="U48" s="36">
        <f t="shared" si="98"/>
        <v>1458</v>
      </c>
      <c r="V48" s="32">
        <f t="shared" si="99"/>
        <v>19.7</v>
      </c>
      <c r="W48" s="33">
        <f t="shared" si="100"/>
        <v>0.86</v>
      </c>
      <c r="X48" s="35">
        <f t="shared" si="101"/>
        <v>641.36223926922673</v>
      </c>
      <c r="Y48" s="53">
        <f t="shared" si="102"/>
        <v>9.4732162581966328</v>
      </c>
      <c r="Z48" s="32">
        <f t="shared" si="103"/>
        <v>67.702691650714996</v>
      </c>
      <c r="AA48" s="54">
        <f t="shared" si="104"/>
        <v>24.31527943686033</v>
      </c>
      <c r="AB48" s="45">
        <f t="shared" si="105"/>
        <v>24.207758638027116</v>
      </c>
      <c r="AC48" s="302"/>
      <c r="AD48" s="36">
        <f t="shared" si="106"/>
        <v>1093.5</v>
      </c>
      <c r="AE48" s="32">
        <f t="shared" si="107"/>
        <v>19.7</v>
      </c>
      <c r="AF48" s="33">
        <f t="shared" si="108"/>
        <v>0.77</v>
      </c>
      <c r="AG48" s="35">
        <f t="shared" si="109"/>
        <v>568.13718397507421</v>
      </c>
      <c r="AH48" s="53">
        <f t="shared" si="110"/>
        <v>9.2100233972885661</v>
      </c>
      <c r="AI48" s="32">
        <f t="shared" si="111"/>
        <v>61.686833949014066</v>
      </c>
      <c r="AJ48" s="54">
        <f t="shared" si="112"/>
        <v>26.800438881097534</v>
      </c>
      <c r="AK48" s="45">
        <f t="shared" si="113"/>
        <v>26.665584650857824</v>
      </c>
      <c r="AL48" s="302"/>
      <c r="AM48" s="36">
        <f t="shared" si="114"/>
        <v>874.80000000000007</v>
      </c>
      <c r="AN48" s="32">
        <f t="shared" si="115"/>
        <v>19.7</v>
      </c>
      <c r="AO48" s="33">
        <f t="shared" si="116"/>
        <v>0.69</v>
      </c>
      <c r="AP48" s="35">
        <f t="shared" si="117"/>
        <v>509.91913696003718</v>
      </c>
      <c r="AQ48" s="53">
        <f t="shared" si="118"/>
        <v>9.0304118075298074</v>
      </c>
      <c r="AR48" s="32">
        <f t="shared" si="119"/>
        <v>56.46687524647021</v>
      </c>
      <c r="AS48" s="54">
        <f t="shared" si="120"/>
        <v>28.668010171135034</v>
      </c>
      <c r="AT48" s="45">
        <f t="shared" si="121"/>
        <v>28.510505768751408</v>
      </c>
      <c r="AU48" s="302"/>
      <c r="AV48" s="36" t="str">
        <f t="shared" si="122"/>
        <v/>
      </c>
      <c r="AW48" s="32" t="str">
        <f t="shared" si="123"/>
        <v/>
      </c>
      <c r="AX48" s="33" t="str">
        <f t="shared" si="124"/>
        <v/>
      </c>
      <c r="AY48" s="35" t="str">
        <f t="shared" si="125"/>
        <v/>
      </c>
      <c r="AZ48" s="53" t="str">
        <f t="shared" si="126"/>
        <v/>
      </c>
      <c r="BA48" s="32" t="str">
        <f t="shared" si="127"/>
        <v/>
      </c>
      <c r="BB48" s="54" t="str">
        <f t="shared" si="128"/>
        <v/>
      </c>
      <c r="BC48" s="45" t="str">
        <f t="shared" si="129"/>
        <v/>
      </c>
      <c r="BD48" s="302"/>
      <c r="BE48" s="36" t="str">
        <f t="shared" si="130"/>
        <v/>
      </c>
      <c r="BF48" s="32" t="str">
        <f t="shared" si="131"/>
        <v/>
      </c>
      <c r="BG48" s="33" t="str">
        <f t="shared" si="132"/>
        <v/>
      </c>
      <c r="BH48" s="35" t="str">
        <f t="shared" si="133"/>
        <v/>
      </c>
      <c r="BI48" s="53" t="str">
        <f t="shared" si="134"/>
        <v/>
      </c>
      <c r="BJ48" s="32" t="str">
        <f t="shared" si="135"/>
        <v/>
      </c>
      <c r="BK48" s="54" t="str">
        <f t="shared" si="136"/>
        <v/>
      </c>
      <c r="BL48" s="45" t="str">
        <f t="shared" si="137"/>
        <v/>
      </c>
      <c r="BM48" s="302"/>
      <c r="BN48" s="36" t="str">
        <f t="shared" si="138"/>
        <v/>
      </c>
      <c r="BO48" s="32" t="str">
        <f t="shared" si="139"/>
        <v/>
      </c>
      <c r="BP48" s="33" t="str">
        <f t="shared" si="140"/>
        <v/>
      </c>
      <c r="BQ48" s="35" t="str">
        <f t="shared" si="141"/>
        <v/>
      </c>
      <c r="BR48" s="53" t="str">
        <f t="shared" si="142"/>
        <v/>
      </c>
      <c r="BS48" s="32" t="str">
        <f t="shared" si="143"/>
        <v/>
      </c>
      <c r="BT48" s="54" t="str">
        <f t="shared" si="144"/>
        <v/>
      </c>
      <c r="BU48" s="45" t="str">
        <f t="shared" si="145"/>
        <v/>
      </c>
      <c r="BV48" s="5">
        <v>49</v>
      </c>
      <c r="BX48" s="81">
        <v>49</v>
      </c>
      <c r="BY48" s="105">
        <f t="shared" si="146"/>
        <v>874.80000000000007</v>
      </c>
      <c r="BZ48" s="105">
        <f t="shared" si="147"/>
        <v>19.2967811500937</v>
      </c>
      <c r="CA48" s="105">
        <f t="shared" si="148"/>
        <v>28.728335705125733</v>
      </c>
      <c r="CB48" s="106">
        <f t="shared" si="149"/>
        <v>509.91913696003718</v>
      </c>
      <c r="CC48" s="107">
        <f t="shared" si="150"/>
        <v>0.69</v>
      </c>
      <c r="CD48" s="88">
        <f t="shared" si="151"/>
        <v>8.8938079786125357</v>
      </c>
      <c r="CE48" s="23">
        <f t="shared" si="152"/>
        <v>57.334174313890045</v>
      </c>
      <c r="CF48" s="24">
        <f t="shared" si="153"/>
        <v>28.887333370828195</v>
      </c>
      <c r="CG48" s="89">
        <f t="shared" si="154"/>
        <v>28.728335705125733</v>
      </c>
      <c r="CH48" s="22"/>
      <c r="CI48" s="81">
        <v>49</v>
      </c>
      <c r="CJ48" s="105">
        <f t="shared" si="155"/>
        <v>874.80000000000007</v>
      </c>
      <c r="CK48" s="105">
        <f t="shared" si="156"/>
        <v>19.2967811500937</v>
      </c>
      <c r="CL48" s="105">
        <f t="shared" si="157"/>
        <v>28.728335705125733</v>
      </c>
      <c r="CM48" s="105">
        <f t="shared" si="158"/>
        <v>509.91913696003718</v>
      </c>
      <c r="CN48" s="115">
        <f t="shared" si="159"/>
        <v>0.69</v>
      </c>
      <c r="CO48" s="105">
        <f t="shared" si="160"/>
        <v>1983.9596722168676</v>
      </c>
      <c r="CP48" s="115">
        <f t="shared" si="161"/>
        <v>19.822855409457176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7">
        <f t="shared" si="81"/>
        <v>2430</v>
      </c>
      <c r="C49" s="38">
        <f t="shared" si="82"/>
        <v>20</v>
      </c>
      <c r="D49" s="120">
        <f t="shared" si="83"/>
        <v>1975.1692817190319</v>
      </c>
      <c r="E49" s="39">
        <f t="shared" si="84"/>
        <v>1.03</v>
      </c>
      <c r="F49" s="40">
        <f t="shared" si="85"/>
        <v>777.10182281576783</v>
      </c>
      <c r="G49" s="51">
        <f t="shared" si="86"/>
        <v>10.161958016124885</v>
      </c>
      <c r="H49" s="38">
        <f t="shared" si="87"/>
        <v>76.471662408235801</v>
      </c>
      <c r="I49" s="52">
        <f t="shared" si="88"/>
        <v>20.017147446431878</v>
      </c>
      <c r="J49" s="44">
        <f t="shared" si="89"/>
        <v>19.938901609480808</v>
      </c>
      <c r="K49" s="302"/>
      <c r="L49" s="41">
        <f t="shared" si="90"/>
        <v>1944</v>
      </c>
      <c r="M49" s="38">
        <f t="shared" si="91"/>
        <v>20</v>
      </c>
      <c r="N49" s="39">
        <f t="shared" si="92"/>
        <v>0.96</v>
      </c>
      <c r="O49" s="40">
        <f t="shared" si="93"/>
        <v>727.6922584378284</v>
      </c>
      <c r="P49" s="51">
        <f t="shared" si="94"/>
        <v>9.8901314684109174</v>
      </c>
      <c r="Q49" s="38">
        <f t="shared" si="95"/>
        <v>73.577612265527279</v>
      </c>
      <c r="R49" s="52">
        <f t="shared" si="96"/>
        <v>21.952287105793946</v>
      </c>
      <c r="S49" s="44">
        <f t="shared" si="97"/>
        <v>21.860519816326473</v>
      </c>
      <c r="T49" s="302"/>
      <c r="U49" s="41">
        <f t="shared" si="98"/>
        <v>1458</v>
      </c>
      <c r="V49" s="38">
        <f t="shared" si="99"/>
        <v>20</v>
      </c>
      <c r="W49" s="39">
        <f t="shared" si="100"/>
        <v>0.87</v>
      </c>
      <c r="X49" s="40">
        <f t="shared" si="101"/>
        <v>657.96760583618175</v>
      </c>
      <c r="Y49" s="51">
        <f t="shared" si="102"/>
        <v>9.581594475326531</v>
      </c>
      <c r="Z49" s="38">
        <f t="shared" si="103"/>
        <v>68.669949195878374</v>
      </c>
      <c r="AA49" s="52">
        <f t="shared" si="104"/>
        <v>24.488357701206553</v>
      </c>
      <c r="AB49" s="44">
        <f t="shared" si="105"/>
        <v>24.373333859737599</v>
      </c>
      <c r="AC49" s="302"/>
      <c r="AD49" s="41">
        <f t="shared" si="106"/>
        <v>1093.5</v>
      </c>
      <c r="AE49" s="38">
        <f t="shared" si="107"/>
        <v>20</v>
      </c>
      <c r="AF49" s="39">
        <f t="shared" si="108"/>
        <v>0.77</v>
      </c>
      <c r="AG49" s="40">
        <f t="shared" si="109"/>
        <v>583.43142158973023</v>
      </c>
      <c r="AH49" s="51">
        <f t="shared" si="110"/>
        <v>9.3143936013081881</v>
      </c>
      <c r="AI49" s="38">
        <f t="shared" si="111"/>
        <v>62.637617279539107</v>
      </c>
      <c r="AJ49" s="52">
        <f t="shared" si="112"/>
        <v>27.006187593640398</v>
      </c>
      <c r="AK49" s="44">
        <f t="shared" si="113"/>
        <v>26.863534592504365</v>
      </c>
      <c r="AL49" s="302"/>
      <c r="AM49" s="41">
        <f t="shared" si="114"/>
        <v>874.80000000000007</v>
      </c>
      <c r="AN49" s="38">
        <f t="shared" si="115"/>
        <v>20</v>
      </c>
      <c r="AO49" s="39">
        <f t="shared" si="116"/>
        <v>0.69</v>
      </c>
      <c r="AP49" s="40">
        <f t="shared" si="117"/>
        <v>524.06414933319274</v>
      </c>
      <c r="AQ49" s="51">
        <f t="shared" si="118"/>
        <v>9.1320468096749323</v>
      </c>
      <c r="AR49" s="38">
        <f t="shared" si="119"/>
        <v>57.387370022892767</v>
      </c>
      <c r="AS49" s="52">
        <f t="shared" si="120"/>
        <v>28.90073136533109</v>
      </c>
      <c r="AT49" s="44">
        <f t="shared" si="121"/>
        <v>28.735117448078327</v>
      </c>
      <c r="AU49" s="302"/>
      <c r="AV49" s="41" t="str">
        <f t="shared" si="122"/>
        <v/>
      </c>
      <c r="AW49" s="38" t="str">
        <f t="shared" si="123"/>
        <v/>
      </c>
      <c r="AX49" s="39" t="str">
        <f t="shared" si="124"/>
        <v/>
      </c>
      <c r="AY49" s="40" t="str">
        <f t="shared" si="125"/>
        <v/>
      </c>
      <c r="AZ49" s="51" t="str">
        <f t="shared" si="126"/>
        <v/>
      </c>
      <c r="BA49" s="38" t="str">
        <f t="shared" si="127"/>
        <v/>
      </c>
      <c r="BB49" s="52" t="str">
        <f t="shared" si="128"/>
        <v/>
      </c>
      <c r="BC49" s="44" t="str">
        <f t="shared" si="129"/>
        <v/>
      </c>
      <c r="BD49" s="302"/>
      <c r="BE49" s="41" t="str">
        <f t="shared" si="130"/>
        <v/>
      </c>
      <c r="BF49" s="38" t="str">
        <f t="shared" si="131"/>
        <v/>
      </c>
      <c r="BG49" s="39" t="str">
        <f t="shared" si="132"/>
        <v/>
      </c>
      <c r="BH49" s="40" t="str">
        <f t="shared" si="133"/>
        <v/>
      </c>
      <c r="BI49" s="51" t="str">
        <f t="shared" si="134"/>
        <v/>
      </c>
      <c r="BJ49" s="38" t="str">
        <f t="shared" si="135"/>
        <v/>
      </c>
      <c r="BK49" s="52" t="str">
        <f t="shared" si="136"/>
        <v/>
      </c>
      <c r="BL49" s="44" t="str">
        <f t="shared" si="137"/>
        <v/>
      </c>
      <c r="BM49" s="302"/>
      <c r="BN49" s="41" t="str">
        <f t="shared" si="138"/>
        <v/>
      </c>
      <c r="BO49" s="38" t="str">
        <f t="shared" si="139"/>
        <v/>
      </c>
      <c r="BP49" s="39" t="str">
        <f t="shared" si="140"/>
        <v/>
      </c>
      <c r="BQ49" s="40" t="str">
        <f t="shared" si="141"/>
        <v/>
      </c>
      <c r="BR49" s="51" t="str">
        <f t="shared" si="142"/>
        <v/>
      </c>
      <c r="BS49" s="38" t="str">
        <f t="shared" si="143"/>
        <v/>
      </c>
      <c r="BT49" s="52" t="str">
        <f t="shared" si="144"/>
        <v/>
      </c>
      <c r="BU49" s="44" t="str">
        <f t="shared" si="145"/>
        <v/>
      </c>
      <c r="BV49" s="6">
        <v>50</v>
      </c>
      <c r="BX49" s="82">
        <v>50</v>
      </c>
      <c r="BY49" s="108">
        <f t="shared" si="146"/>
        <v>874.80000000000007</v>
      </c>
      <c r="BZ49" s="108">
        <f t="shared" si="147"/>
        <v>19.573153807201727</v>
      </c>
      <c r="CA49" s="108">
        <f t="shared" si="148"/>
        <v>28.965129918261002</v>
      </c>
      <c r="CB49" s="109">
        <f t="shared" si="149"/>
        <v>524.06414933319274</v>
      </c>
      <c r="CC49" s="110">
        <f t="shared" si="150"/>
        <v>0.69</v>
      </c>
      <c r="CD49" s="90">
        <f t="shared" si="151"/>
        <v>8.9874384306059643</v>
      </c>
      <c r="CE49" s="91">
        <f t="shared" si="152"/>
        <v>58.3107359654934</v>
      </c>
      <c r="CF49" s="92">
        <f t="shared" si="153"/>
        <v>29.13231073066413</v>
      </c>
      <c r="CG49" s="93">
        <f t="shared" si="154"/>
        <v>28.965129918261002</v>
      </c>
      <c r="CH49" s="22"/>
      <c r="CI49" s="82">
        <v>50</v>
      </c>
      <c r="CJ49" s="108">
        <f t="shared" si="155"/>
        <v>874.80000000000007</v>
      </c>
      <c r="CK49" s="108">
        <f t="shared" si="156"/>
        <v>19.573153807201727</v>
      </c>
      <c r="CL49" s="108">
        <f t="shared" si="157"/>
        <v>28.965129918261002</v>
      </c>
      <c r="CM49" s="108">
        <f t="shared" si="158"/>
        <v>524.06414933319274</v>
      </c>
      <c r="CN49" s="116">
        <f t="shared" si="159"/>
        <v>0.69</v>
      </c>
      <c r="CO49" s="108">
        <f t="shared" si="160"/>
        <v>1975.1692817190319</v>
      </c>
      <c r="CP49" s="116">
        <f t="shared" si="161"/>
        <v>19.938901609480808</v>
      </c>
      <c r="CQ49"/>
      <c r="CR49"/>
      <c r="CS49"/>
      <c r="CT49"/>
      <c r="CU49"/>
      <c r="CV49"/>
    </row>
    <row r="50" spans="1:100" ht="15" customHeight="1">
      <c r="A50" s="4">
        <v>51</v>
      </c>
      <c r="B50" s="30">
        <f t="shared" si="81"/>
        <v>2430</v>
      </c>
      <c r="C50" s="27">
        <f t="shared" si="82"/>
        <v>20.2</v>
      </c>
      <c r="D50" s="119">
        <f t="shared" si="83"/>
        <v>1969.3178264742837</v>
      </c>
      <c r="E50" s="28">
        <f t="shared" si="84"/>
        <v>1.03</v>
      </c>
      <c r="F50" s="29">
        <f t="shared" si="85"/>
        <v>789.43805368258188</v>
      </c>
      <c r="G50" s="49">
        <f t="shared" si="86"/>
        <v>10.240013796286135</v>
      </c>
      <c r="H50" s="27">
        <f t="shared" si="87"/>
        <v>77.093456062422163</v>
      </c>
      <c r="I50" s="50">
        <f t="shared" si="88"/>
        <v>20.09836273852822</v>
      </c>
      <c r="J50" s="43">
        <f t="shared" si="89"/>
        <v>20.015237132694992</v>
      </c>
      <c r="K50" s="302"/>
      <c r="L50" s="31">
        <f t="shared" si="90"/>
        <v>1944</v>
      </c>
      <c r="M50" s="27">
        <f t="shared" si="91"/>
        <v>20.2</v>
      </c>
      <c r="N50" s="28">
        <f t="shared" si="92"/>
        <v>0.96</v>
      </c>
      <c r="O50" s="29">
        <f t="shared" si="93"/>
        <v>739.56670232970293</v>
      </c>
      <c r="P50" s="49">
        <f t="shared" si="94"/>
        <v>9.9654689830950254</v>
      </c>
      <c r="Q50" s="27">
        <f t="shared" si="95"/>
        <v>74.212935044428988</v>
      </c>
      <c r="R50" s="50">
        <f t="shared" si="96"/>
        <v>22.046859423497249</v>
      </c>
      <c r="S50" s="43">
        <f t="shared" si="97"/>
        <v>21.950216759522732</v>
      </c>
      <c r="T50" s="302"/>
      <c r="U50" s="31">
        <f t="shared" si="98"/>
        <v>1458</v>
      </c>
      <c r="V50" s="27">
        <f t="shared" si="99"/>
        <v>20.2</v>
      </c>
      <c r="W50" s="28">
        <f t="shared" si="100"/>
        <v>0.87</v>
      </c>
      <c r="X50" s="29">
        <f t="shared" si="101"/>
        <v>669.11630573897764</v>
      </c>
      <c r="Y50" s="49">
        <f t="shared" si="102"/>
        <v>9.6538466200797952</v>
      </c>
      <c r="Z50" s="27">
        <f t="shared" si="103"/>
        <v>69.310849039928812</v>
      </c>
      <c r="AA50" s="50">
        <f t="shared" si="104"/>
        <v>24.602367796874045</v>
      </c>
      <c r="AB50" s="43">
        <f t="shared" si="105"/>
        <v>24.482373960370914</v>
      </c>
      <c r="AC50" s="302"/>
      <c r="AD50" s="31">
        <f t="shared" si="106"/>
        <v>1093.5</v>
      </c>
      <c r="AE50" s="27">
        <f t="shared" si="107"/>
        <v>20.2</v>
      </c>
      <c r="AF50" s="28">
        <f t="shared" si="108"/>
        <v>0.77</v>
      </c>
      <c r="AG50" s="29">
        <f t="shared" si="109"/>
        <v>593.70822386491216</v>
      </c>
      <c r="AH50" s="49">
        <f t="shared" si="110"/>
        <v>9.3839737373212699</v>
      </c>
      <c r="AI50" s="27">
        <f t="shared" si="111"/>
        <v>63.268316864918134</v>
      </c>
      <c r="AJ50" s="50">
        <f t="shared" si="112"/>
        <v>27.14181000933754</v>
      </c>
      <c r="AK50" s="43">
        <f t="shared" si="113"/>
        <v>26.99399377321912</v>
      </c>
      <c r="AL50" s="302"/>
      <c r="AM50" s="31">
        <f t="shared" si="114"/>
        <v>874.80000000000007</v>
      </c>
      <c r="AN50" s="27">
        <f t="shared" si="115"/>
        <v>20.2</v>
      </c>
      <c r="AO50" s="28">
        <f t="shared" si="116"/>
        <v>0.7</v>
      </c>
      <c r="AP50" s="29">
        <f t="shared" si="117"/>
        <v>533.57534024232734</v>
      </c>
      <c r="AQ50" s="49">
        <f t="shared" si="118"/>
        <v>9.1998034777716811</v>
      </c>
      <c r="AR50" s="27">
        <f t="shared" si="119"/>
        <v>57.998558505248269</v>
      </c>
      <c r="AS50" s="50">
        <f t="shared" si="120"/>
        <v>29.054223432256165</v>
      </c>
      <c r="AT50" s="43">
        <f t="shared" si="121"/>
        <v>28.883241725927171</v>
      </c>
      <c r="AU50" s="302"/>
      <c r="AV50" s="31" t="str">
        <f t="shared" si="122"/>
        <v/>
      </c>
      <c r="AW50" s="27" t="str">
        <f t="shared" si="123"/>
        <v/>
      </c>
      <c r="AX50" s="28" t="str">
        <f t="shared" si="124"/>
        <v/>
      </c>
      <c r="AY50" s="29" t="str">
        <f t="shared" si="125"/>
        <v/>
      </c>
      <c r="AZ50" s="49" t="str">
        <f t="shared" si="126"/>
        <v/>
      </c>
      <c r="BA50" s="27" t="str">
        <f t="shared" si="127"/>
        <v/>
      </c>
      <c r="BB50" s="50" t="str">
        <f t="shared" si="128"/>
        <v/>
      </c>
      <c r="BC50" s="43" t="str">
        <f t="shared" si="129"/>
        <v/>
      </c>
      <c r="BD50" s="302"/>
      <c r="BE50" s="31" t="str">
        <f t="shared" si="130"/>
        <v/>
      </c>
      <c r="BF50" s="27" t="str">
        <f t="shared" si="131"/>
        <v/>
      </c>
      <c r="BG50" s="28" t="str">
        <f t="shared" si="132"/>
        <v/>
      </c>
      <c r="BH50" s="29" t="str">
        <f t="shared" si="133"/>
        <v/>
      </c>
      <c r="BI50" s="49" t="str">
        <f t="shared" si="134"/>
        <v/>
      </c>
      <c r="BJ50" s="27" t="str">
        <f t="shared" si="135"/>
        <v/>
      </c>
      <c r="BK50" s="50" t="str">
        <f t="shared" si="136"/>
        <v/>
      </c>
      <c r="BL50" s="43" t="str">
        <f t="shared" si="137"/>
        <v/>
      </c>
      <c r="BM50" s="302"/>
      <c r="BN50" s="31" t="str">
        <f t="shared" si="138"/>
        <v/>
      </c>
      <c r="BO50" s="27" t="str">
        <f t="shared" si="139"/>
        <v/>
      </c>
      <c r="BP50" s="28" t="str">
        <f t="shared" si="140"/>
        <v/>
      </c>
      <c r="BQ50" s="29" t="str">
        <f t="shared" si="141"/>
        <v/>
      </c>
      <c r="BR50" s="49" t="str">
        <f t="shared" si="142"/>
        <v/>
      </c>
      <c r="BS50" s="27" t="str">
        <f t="shared" si="143"/>
        <v/>
      </c>
      <c r="BT50" s="50" t="str">
        <f t="shared" si="144"/>
        <v/>
      </c>
      <c r="BU50" s="43" t="str">
        <f t="shared" si="145"/>
        <v/>
      </c>
      <c r="BV50" s="4">
        <v>51</v>
      </c>
      <c r="BX50" s="80">
        <v>51</v>
      </c>
      <c r="BY50" s="102">
        <f t="shared" si="146"/>
        <v>874.80000000000007</v>
      </c>
      <c r="BZ50" s="102">
        <f t="shared" si="147"/>
        <v>19.757402245273742</v>
      </c>
      <c r="CA50" s="102">
        <f t="shared" si="148"/>
        <v>29.121333833759355</v>
      </c>
      <c r="CB50" s="103">
        <f t="shared" si="149"/>
        <v>533.57534024232734</v>
      </c>
      <c r="CC50" s="104">
        <f t="shared" si="150"/>
        <v>0.7</v>
      </c>
      <c r="CD50" s="94">
        <f t="shared" si="151"/>
        <v>9.0498587319349131</v>
      </c>
      <c r="CE50" s="95">
        <f t="shared" si="152"/>
        <v>58.959521474015958</v>
      </c>
      <c r="CF50" s="96">
        <f t="shared" si="153"/>
        <v>29.293930520391964</v>
      </c>
      <c r="CG50" s="97">
        <f t="shared" si="154"/>
        <v>29.121333833759355</v>
      </c>
      <c r="CH50" s="22"/>
      <c r="CI50" s="80">
        <v>51</v>
      </c>
      <c r="CJ50" s="102">
        <f t="shared" si="155"/>
        <v>874.80000000000007</v>
      </c>
      <c r="CK50" s="102">
        <f t="shared" si="156"/>
        <v>19.757402245273742</v>
      </c>
      <c r="CL50" s="102">
        <f t="shared" si="157"/>
        <v>29.121333833759355</v>
      </c>
      <c r="CM50" s="102">
        <f t="shared" si="158"/>
        <v>533.57534024232734</v>
      </c>
      <c r="CN50" s="114">
        <f t="shared" si="159"/>
        <v>0.7</v>
      </c>
      <c r="CO50" s="102">
        <f t="shared" si="160"/>
        <v>1969.3178264742837</v>
      </c>
      <c r="CP50" s="114">
        <f t="shared" si="161"/>
        <v>20.015237132694992</v>
      </c>
      <c r="CQ50"/>
      <c r="CR50"/>
      <c r="CS50"/>
      <c r="CT50"/>
      <c r="CU50"/>
      <c r="CV50"/>
    </row>
    <row r="51" spans="1:100" ht="15" customHeight="1">
      <c r="A51" s="5">
        <v>52</v>
      </c>
      <c r="B51" s="34">
        <f t="shared" si="81"/>
        <v>2430</v>
      </c>
      <c r="C51" s="32">
        <f t="shared" si="82"/>
        <v>20.5</v>
      </c>
      <c r="D51" s="121">
        <f t="shared" si="83"/>
        <v>1960.5548639233002</v>
      </c>
      <c r="E51" s="33">
        <f t="shared" si="84"/>
        <v>1.03</v>
      </c>
      <c r="F51" s="35">
        <f t="shared" si="85"/>
        <v>808.05013233529894</v>
      </c>
      <c r="G51" s="53">
        <f t="shared" si="86"/>
        <v>10.357097466528007</v>
      </c>
      <c r="H51" s="32">
        <f t="shared" si="87"/>
        <v>78.018975388302522</v>
      </c>
      <c r="I51" s="54">
        <f t="shared" si="88"/>
        <v>20.218644850864145</v>
      </c>
      <c r="J51" s="45">
        <f t="shared" si="89"/>
        <v>20.128235477540755</v>
      </c>
      <c r="K51" s="302"/>
      <c r="L51" s="36">
        <f t="shared" si="90"/>
        <v>1944</v>
      </c>
      <c r="M51" s="32">
        <f t="shared" si="91"/>
        <v>20.5</v>
      </c>
      <c r="N51" s="33">
        <f t="shared" si="92"/>
        <v>0.97</v>
      </c>
      <c r="O51" s="35">
        <f t="shared" si="93"/>
        <v>757.49007532943642</v>
      </c>
      <c r="P51" s="53">
        <f t="shared" si="94"/>
        <v>10.078475255121191</v>
      </c>
      <c r="Q51" s="32">
        <f t="shared" si="95"/>
        <v>75.159193841799819</v>
      </c>
      <c r="R51" s="54">
        <f t="shared" si="96"/>
        <v>22.186969462711101</v>
      </c>
      <c r="S51" s="45">
        <f t="shared" si="97"/>
        <v>22.083054458081691</v>
      </c>
      <c r="T51" s="302"/>
      <c r="U51" s="36">
        <f t="shared" si="98"/>
        <v>1458</v>
      </c>
      <c r="V51" s="32">
        <f t="shared" si="99"/>
        <v>20.5</v>
      </c>
      <c r="W51" s="33">
        <f t="shared" si="100"/>
        <v>0.88</v>
      </c>
      <c r="X51" s="35">
        <f t="shared" si="101"/>
        <v>685.95580753912748</v>
      </c>
      <c r="Y51" s="53">
        <f t="shared" si="102"/>
        <v>9.7622248372096934</v>
      </c>
      <c r="Z51" s="32">
        <f t="shared" si="103"/>
        <v>70.266339792189427</v>
      </c>
      <c r="AA51" s="54">
        <f t="shared" si="104"/>
        <v>24.771366397329899</v>
      </c>
      <c r="AB51" s="45">
        <f t="shared" si="105"/>
        <v>24.643964533563036</v>
      </c>
      <c r="AC51" s="302"/>
      <c r="AD51" s="36">
        <f t="shared" si="106"/>
        <v>1093.5</v>
      </c>
      <c r="AE51" s="32">
        <f t="shared" si="107"/>
        <v>20.5</v>
      </c>
      <c r="AF51" s="33">
        <f t="shared" si="108"/>
        <v>0.78</v>
      </c>
      <c r="AG51" s="35">
        <f t="shared" si="109"/>
        <v>609.24322021322087</v>
      </c>
      <c r="AH51" s="53">
        <f t="shared" si="110"/>
        <v>9.4883439413408937</v>
      </c>
      <c r="AI51" s="32">
        <f t="shared" si="111"/>
        <v>64.20964754015047</v>
      </c>
      <c r="AJ51" s="54">
        <f t="shared" si="112"/>
        <v>27.342977722660294</v>
      </c>
      <c r="AK51" s="45">
        <f t="shared" si="113"/>
        <v>27.187469407117383</v>
      </c>
      <c r="AL51" s="302"/>
      <c r="AM51" s="36">
        <f t="shared" si="114"/>
        <v>874.80000000000007</v>
      </c>
      <c r="AN51" s="32">
        <f t="shared" si="115"/>
        <v>20.5</v>
      </c>
      <c r="AO51" s="33">
        <f t="shared" si="116"/>
        <v>0.7</v>
      </c>
      <c r="AP51" s="35">
        <f t="shared" si="117"/>
        <v>547.96282096238519</v>
      </c>
      <c r="AQ51" s="53">
        <f t="shared" si="118"/>
        <v>9.3014384799168042</v>
      </c>
      <c r="AR51" s="32">
        <f t="shared" si="119"/>
        <v>58.911621266486769</v>
      </c>
      <c r="AS51" s="54">
        <f t="shared" si="120"/>
        <v>29.282028537236094</v>
      </c>
      <c r="AT51" s="45">
        <f t="shared" si="121"/>
        <v>29.103051811755808</v>
      </c>
      <c r="AU51" s="302"/>
      <c r="AV51" s="36" t="str">
        <f t="shared" si="122"/>
        <v/>
      </c>
      <c r="AW51" s="32" t="str">
        <f t="shared" si="123"/>
        <v/>
      </c>
      <c r="AX51" s="33" t="str">
        <f t="shared" si="124"/>
        <v/>
      </c>
      <c r="AY51" s="35" t="str">
        <f t="shared" si="125"/>
        <v/>
      </c>
      <c r="AZ51" s="53" t="str">
        <f t="shared" si="126"/>
        <v/>
      </c>
      <c r="BA51" s="32" t="str">
        <f t="shared" si="127"/>
        <v/>
      </c>
      <c r="BB51" s="54" t="str">
        <f t="shared" si="128"/>
        <v/>
      </c>
      <c r="BC51" s="45" t="str">
        <f t="shared" si="129"/>
        <v/>
      </c>
      <c r="BD51" s="302"/>
      <c r="BE51" s="36" t="str">
        <f t="shared" si="130"/>
        <v/>
      </c>
      <c r="BF51" s="32" t="str">
        <f t="shared" si="131"/>
        <v/>
      </c>
      <c r="BG51" s="33" t="str">
        <f t="shared" si="132"/>
        <v/>
      </c>
      <c r="BH51" s="35" t="str">
        <f t="shared" si="133"/>
        <v/>
      </c>
      <c r="BI51" s="53" t="str">
        <f t="shared" si="134"/>
        <v/>
      </c>
      <c r="BJ51" s="32" t="str">
        <f t="shared" si="135"/>
        <v/>
      </c>
      <c r="BK51" s="54" t="str">
        <f t="shared" si="136"/>
        <v/>
      </c>
      <c r="BL51" s="45" t="str">
        <f t="shared" si="137"/>
        <v/>
      </c>
      <c r="BM51" s="302"/>
      <c r="BN51" s="36" t="str">
        <f t="shared" si="138"/>
        <v/>
      </c>
      <c r="BO51" s="32" t="str">
        <f t="shared" si="139"/>
        <v/>
      </c>
      <c r="BP51" s="33" t="str">
        <f t="shared" si="140"/>
        <v/>
      </c>
      <c r="BQ51" s="35" t="str">
        <f t="shared" si="141"/>
        <v/>
      </c>
      <c r="BR51" s="53" t="str">
        <f t="shared" si="142"/>
        <v/>
      </c>
      <c r="BS51" s="32" t="str">
        <f t="shared" si="143"/>
        <v/>
      </c>
      <c r="BT51" s="54" t="str">
        <f t="shared" si="144"/>
        <v/>
      </c>
      <c r="BU51" s="45" t="str">
        <f t="shared" si="145"/>
        <v/>
      </c>
      <c r="BV51" s="5">
        <v>52</v>
      </c>
      <c r="BX51" s="81">
        <v>52</v>
      </c>
      <c r="BY51" s="105">
        <f t="shared" si="146"/>
        <v>874.80000000000007</v>
      </c>
      <c r="BZ51" s="105">
        <f t="shared" si="147"/>
        <v>20.033774902381772</v>
      </c>
      <c r="CA51" s="105">
        <f t="shared" si="148"/>
        <v>29.353199653549233</v>
      </c>
      <c r="CB51" s="106">
        <f t="shared" si="149"/>
        <v>547.96282096238519</v>
      </c>
      <c r="CC51" s="107">
        <f t="shared" si="150"/>
        <v>0.7</v>
      </c>
      <c r="CD51" s="88">
        <f t="shared" si="151"/>
        <v>9.1434891839283399</v>
      </c>
      <c r="CE51" s="23">
        <f t="shared" si="152"/>
        <v>59.929290661331827</v>
      </c>
      <c r="CF51" s="24">
        <f t="shared" si="153"/>
        <v>29.533861967576865</v>
      </c>
      <c r="CG51" s="89">
        <f t="shared" si="154"/>
        <v>29.353199653549233</v>
      </c>
      <c r="CH51" s="22"/>
      <c r="CI51" s="81">
        <v>52</v>
      </c>
      <c r="CJ51" s="105">
        <f t="shared" si="155"/>
        <v>874.80000000000007</v>
      </c>
      <c r="CK51" s="105">
        <f t="shared" si="156"/>
        <v>20.033774902381772</v>
      </c>
      <c r="CL51" s="105">
        <f t="shared" si="157"/>
        <v>29.353199653549233</v>
      </c>
      <c r="CM51" s="105">
        <f t="shared" si="158"/>
        <v>547.96282096238519</v>
      </c>
      <c r="CN51" s="115">
        <f t="shared" si="159"/>
        <v>0.7</v>
      </c>
      <c r="CO51" s="105">
        <f t="shared" si="160"/>
        <v>1960.5548639233002</v>
      </c>
      <c r="CP51" s="115">
        <f t="shared" si="161"/>
        <v>20.128235477540755</v>
      </c>
      <c r="CQ51"/>
      <c r="CR51"/>
      <c r="CS51"/>
      <c r="CT51"/>
      <c r="CU51"/>
      <c r="CV51"/>
    </row>
    <row r="52" spans="1:100" ht="15" customHeight="1">
      <c r="A52" s="5">
        <v>53</v>
      </c>
      <c r="B52" s="34">
        <f t="shared" si="81"/>
        <v>2430</v>
      </c>
      <c r="C52" s="32">
        <f t="shared" si="82"/>
        <v>20.7</v>
      </c>
      <c r="D52" s="121">
        <f t="shared" si="83"/>
        <v>1954.722937878217</v>
      </c>
      <c r="E52" s="33">
        <f t="shared" si="84"/>
        <v>1.04</v>
      </c>
      <c r="F52" s="35">
        <f t="shared" si="85"/>
        <v>820.52932628220537</v>
      </c>
      <c r="G52" s="53">
        <f t="shared" si="86"/>
        <v>10.435153246689257</v>
      </c>
      <c r="H52" s="32">
        <f t="shared" si="87"/>
        <v>78.631267494086231</v>
      </c>
      <c r="I52" s="54">
        <f t="shared" si="88"/>
        <v>20.297827655069238</v>
      </c>
      <c r="J52" s="45">
        <f t="shared" si="89"/>
        <v>20.202585849506676</v>
      </c>
      <c r="K52" s="302"/>
      <c r="L52" s="36">
        <f t="shared" si="90"/>
        <v>1944</v>
      </c>
      <c r="M52" s="32">
        <f t="shared" si="91"/>
        <v>20.7</v>
      </c>
      <c r="N52" s="33">
        <f t="shared" si="92"/>
        <v>0.97</v>
      </c>
      <c r="O52" s="35">
        <f t="shared" si="93"/>
        <v>769.51276170146718</v>
      </c>
      <c r="P52" s="53">
        <f t="shared" si="94"/>
        <v>10.153812769805299</v>
      </c>
      <c r="Q52" s="32">
        <f t="shared" si="95"/>
        <v>75.78559691289469</v>
      </c>
      <c r="R52" s="54">
        <f t="shared" si="96"/>
        <v>22.279234610033917</v>
      </c>
      <c r="S52" s="45">
        <f t="shared" si="97"/>
        <v>22.170497964895624</v>
      </c>
      <c r="T52" s="302"/>
      <c r="U52" s="36">
        <f t="shared" si="98"/>
        <v>1458</v>
      </c>
      <c r="V52" s="32">
        <f t="shared" si="99"/>
        <v>20.7</v>
      </c>
      <c r="W52" s="33">
        <f t="shared" si="100"/>
        <v>0.88</v>
      </c>
      <c r="X52" s="35">
        <f t="shared" si="101"/>
        <v>697.25907259465339</v>
      </c>
      <c r="Y52" s="53">
        <f t="shared" si="102"/>
        <v>9.8344769819629594</v>
      </c>
      <c r="Z52" s="32">
        <f t="shared" si="103"/>
        <v>70.899456460518422</v>
      </c>
      <c r="AA52" s="54">
        <f t="shared" si="104"/>
        <v>24.882714135080349</v>
      </c>
      <c r="AB52" s="45">
        <f t="shared" si="105"/>
        <v>24.750404282595198</v>
      </c>
      <c r="AC52" s="302"/>
      <c r="AD52" s="36">
        <f t="shared" si="106"/>
        <v>1093.5</v>
      </c>
      <c r="AE52" s="32">
        <f t="shared" si="107"/>
        <v>20.7</v>
      </c>
      <c r="AF52" s="33">
        <f t="shared" si="108"/>
        <v>0.78</v>
      </c>
      <c r="AG52" s="35">
        <f t="shared" si="109"/>
        <v>619.67907410738042</v>
      </c>
      <c r="AH52" s="53">
        <f t="shared" si="110"/>
        <v>9.5579240773539738</v>
      </c>
      <c r="AI52" s="32">
        <f t="shared" si="111"/>
        <v>64.834065335967082</v>
      </c>
      <c r="AJ52" s="54">
        <f t="shared" si="112"/>
        <v>27.475606811393433</v>
      </c>
      <c r="AK52" s="45">
        <f t="shared" si="113"/>
        <v>27.315004975453125</v>
      </c>
      <c r="AL52" s="302"/>
      <c r="AM52" s="36">
        <f t="shared" si="114"/>
        <v>874.80000000000007</v>
      </c>
      <c r="AN52" s="32">
        <f t="shared" si="115"/>
        <v>20.7</v>
      </c>
      <c r="AO52" s="33">
        <f t="shared" si="116"/>
        <v>0.7</v>
      </c>
      <c r="AP52" s="35">
        <f t="shared" si="117"/>
        <v>557.63431742685123</v>
      </c>
      <c r="AQ52" s="53">
        <f t="shared" si="118"/>
        <v>9.3691951480135529</v>
      </c>
      <c r="AR52" s="32">
        <f t="shared" si="119"/>
        <v>59.517846369661783</v>
      </c>
      <c r="AS52" s="54">
        <f t="shared" si="120"/>
        <v>29.432305055488765</v>
      </c>
      <c r="AT52" s="45">
        <f t="shared" si="121"/>
        <v>29.248035431060831</v>
      </c>
      <c r="AU52" s="302"/>
      <c r="AV52" s="36" t="str">
        <f t="shared" si="122"/>
        <v/>
      </c>
      <c r="AW52" s="32" t="str">
        <f t="shared" si="123"/>
        <v/>
      </c>
      <c r="AX52" s="33" t="str">
        <f t="shared" si="124"/>
        <v/>
      </c>
      <c r="AY52" s="35" t="str">
        <f t="shared" si="125"/>
        <v/>
      </c>
      <c r="AZ52" s="53" t="str">
        <f t="shared" si="126"/>
        <v/>
      </c>
      <c r="BA52" s="32" t="str">
        <f t="shared" si="127"/>
        <v/>
      </c>
      <c r="BB52" s="54" t="str">
        <f t="shared" si="128"/>
        <v/>
      </c>
      <c r="BC52" s="45" t="str">
        <f t="shared" si="129"/>
        <v/>
      </c>
      <c r="BD52" s="302"/>
      <c r="BE52" s="36" t="str">
        <f t="shared" si="130"/>
        <v/>
      </c>
      <c r="BF52" s="32" t="str">
        <f t="shared" si="131"/>
        <v/>
      </c>
      <c r="BG52" s="33" t="str">
        <f t="shared" si="132"/>
        <v/>
      </c>
      <c r="BH52" s="35" t="str">
        <f t="shared" si="133"/>
        <v/>
      </c>
      <c r="BI52" s="53" t="str">
        <f t="shared" si="134"/>
        <v/>
      </c>
      <c r="BJ52" s="32" t="str">
        <f t="shared" si="135"/>
        <v/>
      </c>
      <c r="BK52" s="54" t="str">
        <f t="shared" si="136"/>
        <v/>
      </c>
      <c r="BL52" s="45" t="str">
        <f t="shared" si="137"/>
        <v/>
      </c>
      <c r="BM52" s="302"/>
      <c r="BN52" s="36" t="str">
        <f t="shared" si="138"/>
        <v/>
      </c>
      <c r="BO52" s="32" t="str">
        <f t="shared" si="139"/>
        <v/>
      </c>
      <c r="BP52" s="33" t="str">
        <f t="shared" si="140"/>
        <v/>
      </c>
      <c r="BQ52" s="35" t="str">
        <f t="shared" si="141"/>
        <v/>
      </c>
      <c r="BR52" s="53" t="str">
        <f t="shared" si="142"/>
        <v/>
      </c>
      <c r="BS52" s="32" t="str">
        <f t="shared" si="143"/>
        <v/>
      </c>
      <c r="BT52" s="54" t="str">
        <f t="shared" si="144"/>
        <v/>
      </c>
      <c r="BU52" s="45" t="str">
        <f t="shared" si="145"/>
        <v/>
      </c>
      <c r="BV52" s="5">
        <v>53</v>
      </c>
      <c r="BX52" s="81">
        <v>53</v>
      </c>
      <c r="BY52" s="105">
        <f t="shared" si="146"/>
        <v>874.80000000000007</v>
      </c>
      <c r="BZ52" s="105">
        <f t="shared" si="147"/>
        <v>20.218023340453787</v>
      </c>
      <c r="CA52" s="105">
        <f t="shared" si="148"/>
        <v>29.506177618200805</v>
      </c>
      <c r="CB52" s="106">
        <f t="shared" si="149"/>
        <v>557.63431742685123</v>
      </c>
      <c r="CC52" s="107">
        <f t="shared" si="150"/>
        <v>0.7</v>
      </c>
      <c r="CD52" s="88">
        <f t="shared" si="151"/>
        <v>9.2059094852572905</v>
      </c>
      <c r="CE52" s="23">
        <f t="shared" si="152"/>
        <v>60.573517295588118</v>
      </c>
      <c r="CF52" s="24">
        <f t="shared" si="153"/>
        <v>29.692178882503807</v>
      </c>
      <c r="CG52" s="89">
        <f t="shared" si="154"/>
        <v>29.506177618200805</v>
      </c>
      <c r="CH52" s="22"/>
      <c r="CI52" s="81">
        <v>53</v>
      </c>
      <c r="CJ52" s="105">
        <f t="shared" si="155"/>
        <v>874.80000000000007</v>
      </c>
      <c r="CK52" s="105">
        <f t="shared" si="156"/>
        <v>20.218023340453787</v>
      </c>
      <c r="CL52" s="105">
        <f t="shared" si="157"/>
        <v>29.506177618200805</v>
      </c>
      <c r="CM52" s="105">
        <f t="shared" si="158"/>
        <v>557.63431742685123</v>
      </c>
      <c r="CN52" s="115">
        <f t="shared" si="159"/>
        <v>0.7</v>
      </c>
      <c r="CO52" s="105">
        <f t="shared" si="160"/>
        <v>1954.722937878217</v>
      </c>
      <c r="CP52" s="115">
        <f t="shared" si="161"/>
        <v>20.202585849506676</v>
      </c>
      <c r="CQ52"/>
      <c r="CR52"/>
      <c r="CS52"/>
      <c r="CT52"/>
      <c r="CU52"/>
      <c r="CV52"/>
    </row>
    <row r="53" spans="1:100" ht="15" customHeight="1">
      <c r="A53" s="5">
        <v>54</v>
      </c>
      <c r="B53" s="34">
        <f t="shared" si="81"/>
        <v>2430</v>
      </c>
      <c r="C53" s="32">
        <f t="shared" si="82"/>
        <v>21</v>
      </c>
      <c r="D53" s="121">
        <f t="shared" si="83"/>
        <v>1945.9910609043504</v>
      </c>
      <c r="E53" s="33">
        <f t="shared" si="84"/>
        <v>1.04</v>
      </c>
      <c r="F53" s="35">
        <f t="shared" si="85"/>
        <v>839.35368948377788</v>
      </c>
      <c r="G53" s="53">
        <f t="shared" si="86"/>
        <v>10.552236916931129</v>
      </c>
      <c r="H53" s="32">
        <f t="shared" si="87"/>
        <v>79.542725972824755</v>
      </c>
      <c r="I53" s="54">
        <f t="shared" si="88"/>
        <v>20.415130373505207</v>
      </c>
      <c r="J53" s="45">
        <f t="shared" si="89"/>
        <v>20.312674190536416</v>
      </c>
      <c r="K53" s="302"/>
      <c r="L53" s="36">
        <f t="shared" si="90"/>
        <v>1944</v>
      </c>
      <c r="M53" s="32">
        <f t="shared" si="91"/>
        <v>21</v>
      </c>
      <c r="N53" s="33">
        <f t="shared" si="92"/>
        <v>0.98</v>
      </c>
      <c r="O53" s="35">
        <f t="shared" si="93"/>
        <v>787.65627266066838</v>
      </c>
      <c r="P53" s="53">
        <f t="shared" si="94"/>
        <v>10.266819041831463</v>
      </c>
      <c r="Q53" s="32">
        <f t="shared" si="95"/>
        <v>76.718628179908109</v>
      </c>
      <c r="R53" s="54">
        <f t="shared" si="96"/>
        <v>22.415960016455312</v>
      </c>
      <c r="S53" s="45">
        <f t="shared" si="97"/>
        <v>22.30002985875986</v>
      </c>
      <c r="T53" s="302"/>
      <c r="U53" s="36">
        <f t="shared" si="98"/>
        <v>1458</v>
      </c>
      <c r="V53" s="32">
        <f t="shared" si="99"/>
        <v>21</v>
      </c>
      <c r="W53" s="33">
        <f t="shared" si="100"/>
        <v>0.89</v>
      </c>
      <c r="X53" s="35">
        <f t="shared" si="101"/>
        <v>714.32818252214463</v>
      </c>
      <c r="Y53" s="53">
        <f t="shared" si="102"/>
        <v>9.9428551990928575</v>
      </c>
      <c r="Z53" s="32">
        <f t="shared" si="103"/>
        <v>71.843365735359072</v>
      </c>
      <c r="AA53" s="54">
        <f t="shared" si="104"/>
        <v>25.047802622072656</v>
      </c>
      <c r="AB53" s="45">
        <f t="shared" si="105"/>
        <v>24.908175808866332</v>
      </c>
      <c r="AC53" s="302"/>
      <c r="AD53" s="36">
        <f t="shared" si="106"/>
        <v>1093.5</v>
      </c>
      <c r="AE53" s="32">
        <f t="shared" si="107"/>
        <v>21</v>
      </c>
      <c r="AF53" s="33">
        <f t="shared" si="108"/>
        <v>0.79</v>
      </c>
      <c r="AG53" s="35">
        <f t="shared" si="109"/>
        <v>635.45050680057204</v>
      </c>
      <c r="AH53" s="53">
        <f t="shared" si="110"/>
        <v>9.6622942813735975</v>
      </c>
      <c r="AI53" s="32">
        <f t="shared" si="111"/>
        <v>65.766006322696683</v>
      </c>
      <c r="AJ53" s="54">
        <f t="shared" si="112"/>
        <v>27.672372847582828</v>
      </c>
      <c r="AK53" s="45">
        <f t="shared" si="113"/>
        <v>27.504181447278469</v>
      </c>
      <c r="AL53" s="302"/>
      <c r="AM53" s="36">
        <f t="shared" si="114"/>
        <v>874.80000000000007</v>
      </c>
      <c r="AN53" s="32">
        <f t="shared" si="115"/>
        <v>21</v>
      </c>
      <c r="AO53" s="33">
        <f t="shared" si="116"/>
        <v>0.71</v>
      </c>
      <c r="AP53" s="35">
        <f t="shared" si="117"/>
        <v>572.26027882683468</v>
      </c>
      <c r="AQ53" s="53">
        <f t="shared" si="118"/>
        <v>9.4708301501586778</v>
      </c>
      <c r="AR53" s="32">
        <f t="shared" si="119"/>
        <v>60.42345494045702</v>
      </c>
      <c r="AS53" s="54">
        <f t="shared" si="120"/>
        <v>29.655376980505377</v>
      </c>
      <c r="AT53" s="45">
        <f t="shared" si="121"/>
        <v>29.463222572687492</v>
      </c>
      <c r="AU53" s="302"/>
      <c r="AV53" s="36" t="str">
        <f t="shared" si="122"/>
        <v/>
      </c>
      <c r="AW53" s="32" t="str">
        <f t="shared" si="123"/>
        <v/>
      </c>
      <c r="AX53" s="33" t="str">
        <f t="shared" si="124"/>
        <v/>
      </c>
      <c r="AY53" s="35" t="str">
        <f t="shared" si="125"/>
        <v/>
      </c>
      <c r="AZ53" s="53" t="str">
        <f t="shared" si="126"/>
        <v/>
      </c>
      <c r="BA53" s="32" t="str">
        <f t="shared" si="127"/>
        <v/>
      </c>
      <c r="BB53" s="54" t="str">
        <f t="shared" si="128"/>
        <v/>
      </c>
      <c r="BC53" s="45" t="str">
        <f t="shared" si="129"/>
        <v/>
      </c>
      <c r="BD53" s="302"/>
      <c r="BE53" s="36" t="str">
        <f t="shared" si="130"/>
        <v/>
      </c>
      <c r="BF53" s="32" t="str">
        <f t="shared" si="131"/>
        <v/>
      </c>
      <c r="BG53" s="33" t="str">
        <f t="shared" si="132"/>
        <v/>
      </c>
      <c r="BH53" s="35" t="str">
        <f t="shared" si="133"/>
        <v/>
      </c>
      <c r="BI53" s="53" t="str">
        <f t="shared" si="134"/>
        <v/>
      </c>
      <c r="BJ53" s="32" t="str">
        <f t="shared" si="135"/>
        <v/>
      </c>
      <c r="BK53" s="54" t="str">
        <f t="shared" si="136"/>
        <v/>
      </c>
      <c r="BL53" s="45" t="str">
        <f t="shared" si="137"/>
        <v/>
      </c>
      <c r="BM53" s="302"/>
      <c r="BN53" s="36" t="str">
        <f t="shared" si="138"/>
        <v/>
      </c>
      <c r="BO53" s="32" t="str">
        <f t="shared" si="139"/>
        <v/>
      </c>
      <c r="BP53" s="33" t="str">
        <f t="shared" si="140"/>
        <v/>
      </c>
      <c r="BQ53" s="35" t="str">
        <f t="shared" si="141"/>
        <v/>
      </c>
      <c r="BR53" s="53" t="str">
        <f t="shared" si="142"/>
        <v/>
      </c>
      <c r="BS53" s="32" t="str">
        <f t="shared" si="143"/>
        <v/>
      </c>
      <c r="BT53" s="54" t="str">
        <f t="shared" si="144"/>
        <v/>
      </c>
      <c r="BU53" s="45" t="str">
        <f t="shared" si="145"/>
        <v/>
      </c>
      <c r="BV53" s="5">
        <v>54</v>
      </c>
      <c r="BX53" s="81">
        <v>54</v>
      </c>
      <c r="BY53" s="105">
        <f t="shared" si="146"/>
        <v>874.80000000000007</v>
      </c>
      <c r="BZ53" s="105">
        <f t="shared" si="147"/>
        <v>20.494395997561814</v>
      </c>
      <c r="CA53" s="105">
        <f t="shared" si="148"/>
        <v>29.733291573648785</v>
      </c>
      <c r="CB53" s="106">
        <f t="shared" si="149"/>
        <v>572.26027882683468</v>
      </c>
      <c r="CC53" s="107">
        <f t="shared" si="150"/>
        <v>0.71</v>
      </c>
      <c r="CD53" s="88">
        <f t="shared" si="151"/>
        <v>9.2995399372507173</v>
      </c>
      <c r="CE53" s="23">
        <f t="shared" si="152"/>
        <v>61.536407466197268</v>
      </c>
      <c r="CF53" s="24">
        <f t="shared" si="153"/>
        <v>29.92724515543852</v>
      </c>
      <c r="CG53" s="89">
        <f t="shared" si="154"/>
        <v>29.733291573648785</v>
      </c>
      <c r="CH53" s="22"/>
      <c r="CI53" s="81">
        <v>54</v>
      </c>
      <c r="CJ53" s="105">
        <f t="shared" si="155"/>
        <v>874.80000000000007</v>
      </c>
      <c r="CK53" s="105">
        <f t="shared" si="156"/>
        <v>20.494395997561814</v>
      </c>
      <c r="CL53" s="105">
        <f t="shared" si="157"/>
        <v>29.733291573648785</v>
      </c>
      <c r="CM53" s="105">
        <f t="shared" si="158"/>
        <v>572.26027882683468</v>
      </c>
      <c r="CN53" s="115">
        <f t="shared" si="159"/>
        <v>0.71</v>
      </c>
      <c r="CO53" s="105">
        <f t="shared" si="160"/>
        <v>1945.9910609043504</v>
      </c>
      <c r="CP53" s="115">
        <f t="shared" si="161"/>
        <v>20.312674190536416</v>
      </c>
      <c r="CQ53"/>
      <c r="CR53"/>
      <c r="CS53"/>
      <c r="CT53"/>
      <c r="CU53"/>
      <c r="CV53"/>
    </row>
    <row r="54" spans="1:100" ht="15" customHeight="1">
      <c r="A54" s="5">
        <v>55</v>
      </c>
      <c r="B54" s="34">
        <f t="shared" si="81"/>
        <v>2430</v>
      </c>
      <c r="C54" s="32">
        <f t="shared" si="82"/>
        <v>21.2</v>
      </c>
      <c r="D54" s="121">
        <f t="shared" si="83"/>
        <v>1940.1810112101573</v>
      </c>
      <c r="E54" s="33">
        <f t="shared" si="84"/>
        <v>1.04</v>
      </c>
      <c r="F54" s="35">
        <f t="shared" si="85"/>
        <v>851.97299607755303</v>
      </c>
      <c r="G54" s="53">
        <f t="shared" si="86"/>
        <v>10.630292697092379</v>
      </c>
      <c r="H54" s="32">
        <f t="shared" si="87"/>
        <v>80.145770239288566</v>
      </c>
      <c r="I54" s="54">
        <f t="shared" si="88"/>
        <v>20.492371762696944</v>
      </c>
      <c r="J54" s="45">
        <f t="shared" si="89"/>
        <v>20.385128363044643</v>
      </c>
      <c r="K54" s="302"/>
      <c r="L54" s="36">
        <f t="shared" si="90"/>
        <v>1944</v>
      </c>
      <c r="M54" s="32">
        <f t="shared" si="91"/>
        <v>21.2</v>
      </c>
      <c r="N54" s="33">
        <f t="shared" si="92"/>
        <v>0.98</v>
      </c>
      <c r="O54" s="35">
        <f t="shared" si="93"/>
        <v>799.82426318427827</v>
      </c>
      <c r="P54" s="53">
        <f t="shared" si="94"/>
        <v>10.342156556515572</v>
      </c>
      <c r="Q54" s="32">
        <f t="shared" si="95"/>
        <v>77.336313641509122</v>
      </c>
      <c r="R54" s="54">
        <f t="shared" si="96"/>
        <v>22.506018030622517</v>
      </c>
      <c r="S54" s="45">
        <f t="shared" si="97"/>
        <v>22.385317636549374</v>
      </c>
      <c r="T54" s="302"/>
      <c r="U54" s="36">
        <f t="shared" si="98"/>
        <v>1458</v>
      </c>
      <c r="V54" s="32">
        <f t="shared" si="99"/>
        <v>21.2</v>
      </c>
      <c r="W54" s="33">
        <f t="shared" si="100"/>
        <v>0.89</v>
      </c>
      <c r="X54" s="35">
        <f t="shared" si="101"/>
        <v>725.78305377215838</v>
      </c>
      <c r="Y54" s="53">
        <f t="shared" si="102"/>
        <v>10.015107343846122</v>
      </c>
      <c r="Z54" s="32">
        <f t="shared" si="103"/>
        <v>72.468824232635185</v>
      </c>
      <c r="AA54" s="54">
        <f t="shared" si="104"/>
        <v>25.156597715054218</v>
      </c>
      <c r="AB54" s="45">
        <f t="shared" si="105"/>
        <v>25.012122364226279</v>
      </c>
      <c r="AC54" s="302"/>
      <c r="AD54" s="36">
        <f t="shared" si="106"/>
        <v>1093.5</v>
      </c>
      <c r="AE54" s="32">
        <f t="shared" si="107"/>
        <v>21.2</v>
      </c>
      <c r="AF54" s="33">
        <f t="shared" si="108"/>
        <v>0.79</v>
      </c>
      <c r="AG54" s="35">
        <f t="shared" si="109"/>
        <v>646.04258045356266</v>
      </c>
      <c r="AH54" s="53">
        <f t="shared" si="110"/>
        <v>9.7318744173866794</v>
      </c>
      <c r="AI54" s="32">
        <f t="shared" si="111"/>
        <v>66.384187952462895</v>
      </c>
      <c r="AJ54" s="54">
        <f t="shared" si="112"/>
        <v>27.802124843745801</v>
      </c>
      <c r="AK54" s="45">
        <f t="shared" si="113"/>
        <v>27.628906930530004</v>
      </c>
      <c r="AL54" s="302"/>
      <c r="AM54" s="36">
        <f t="shared" si="114"/>
        <v>874.80000000000007</v>
      </c>
      <c r="AN54" s="32">
        <f t="shared" si="115"/>
        <v>21.2</v>
      </c>
      <c r="AO54" s="33">
        <f t="shared" si="116"/>
        <v>0.71</v>
      </c>
      <c r="AP54" s="35">
        <f t="shared" si="117"/>
        <v>582.08946249139797</v>
      </c>
      <c r="AQ54" s="53">
        <f t="shared" si="118"/>
        <v>9.5385868182554265</v>
      </c>
      <c r="AR54" s="32">
        <f t="shared" si="119"/>
        <v>61.024706655430961</v>
      </c>
      <c r="AS54" s="54">
        <f t="shared" si="120"/>
        <v>29.802556662566531</v>
      </c>
      <c r="AT54" s="45">
        <f t="shared" si="121"/>
        <v>29.605181481115903</v>
      </c>
      <c r="AU54" s="302"/>
      <c r="AV54" s="36" t="str">
        <f t="shared" si="122"/>
        <v/>
      </c>
      <c r="AW54" s="32" t="str">
        <f t="shared" si="123"/>
        <v/>
      </c>
      <c r="AX54" s="33" t="str">
        <f t="shared" si="124"/>
        <v/>
      </c>
      <c r="AY54" s="35" t="str">
        <f t="shared" si="125"/>
        <v/>
      </c>
      <c r="AZ54" s="53" t="str">
        <f t="shared" si="126"/>
        <v/>
      </c>
      <c r="BA54" s="32" t="str">
        <f t="shared" si="127"/>
        <v/>
      </c>
      <c r="BB54" s="54" t="str">
        <f t="shared" si="128"/>
        <v/>
      </c>
      <c r="BC54" s="45" t="str">
        <f t="shared" si="129"/>
        <v/>
      </c>
      <c r="BD54" s="302"/>
      <c r="BE54" s="36" t="str">
        <f t="shared" si="130"/>
        <v/>
      </c>
      <c r="BF54" s="32" t="str">
        <f t="shared" si="131"/>
        <v/>
      </c>
      <c r="BG54" s="33" t="str">
        <f t="shared" si="132"/>
        <v/>
      </c>
      <c r="BH54" s="35" t="str">
        <f t="shared" si="133"/>
        <v/>
      </c>
      <c r="BI54" s="53" t="str">
        <f t="shared" si="134"/>
        <v/>
      </c>
      <c r="BJ54" s="32" t="str">
        <f t="shared" si="135"/>
        <v/>
      </c>
      <c r="BK54" s="54" t="str">
        <f t="shared" si="136"/>
        <v/>
      </c>
      <c r="BL54" s="45" t="str">
        <f t="shared" si="137"/>
        <v/>
      </c>
      <c r="BM54" s="302"/>
      <c r="BN54" s="36" t="str">
        <f t="shared" si="138"/>
        <v/>
      </c>
      <c r="BO54" s="32" t="str">
        <f t="shared" si="139"/>
        <v/>
      </c>
      <c r="BP54" s="33" t="str">
        <f t="shared" si="140"/>
        <v/>
      </c>
      <c r="BQ54" s="35" t="str">
        <f t="shared" si="141"/>
        <v/>
      </c>
      <c r="BR54" s="53" t="str">
        <f t="shared" si="142"/>
        <v/>
      </c>
      <c r="BS54" s="32" t="str">
        <f t="shared" si="143"/>
        <v/>
      </c>
      <c r="BT54" s="54" t="str">
        <f t="shared" si="144"/>
        <v/>
      </c>
      <c r="BU54" s="45" t="str">
        <f t="shared" si="145"/>
        <v/>
      </c>
      <c r="BV54" s="5">
        <v>55</v>
      </c>
      <c r="BX54" s="81">
        <v>55</v>
      </c>
      <c r="BY54" s="105">
        <f t="shared" si="146"/>
        <v>874.80000000000007</v>
      </c>
      <c r="BZ54" s="105">
        <f t="shared" si="147"/>
        <v>20.678644435633831</v>
      </c>
      <c r="CA54" s="105">
        <f t="shared" si="148"/>
        <v>29.883158311659365</v>
      </c>
      <c r="CB54" s="106">
        <f t="shared" si="149"/>
        <v>582.08946249139797</v>
      </c>
      <c r="CC54" s="107">
        <f t="shared" si="150"/>
        <v>0.71</v>
      </c>
      <c r="CD54" s="88">
        <f t="shared" si="151"/>
        <v>9.3619602385796679</v>
      </c>
      <c r="CE54" s="23">
        <f t="shared" si="152"/>
        <v>62.176023787482841</v>
      </c>
      <c r="CF54" s="24">
        <f t="shared" si="153"/>
        <v>30.082376655410165</v>
      </c>
      <c r="CG54" s="89">
        <f t="shared" si="154"/>
        <v>29.883158311659365</v>
      </c>
      <c r="CH54" s="22"/>
      <c r="CI54" s="81">
        <v>55</v>
      </c>
      <c r="CJ54" s="105">
        <f t="shared" si="155"/>
        <v>874.80000000000007</v>
      </c>
      <c r="CK54" s="105">
        <f t="shared" si="156"/>
        <v>20.678644435633831</v>
      </c>
      <c r="CL54" s="105">
        <f t="shared" si="157"/>
        <v>29.883158311659365</v>
      </c>
      <c r="CM54" s="105">
        <f t="shared" si="158"/>
        <v>582.08946249139797</v>
      </c>
      <c r="CN54" s="115">
        <f t="shared" si="159"/>
        <v>0.71</v>
      </c>
      <c r="CO54" s="105">
        <f t="shared" si="160"/>
        <v>1940.1810112101573</v>
      </c>
      <c r="CP54" s="115">
        <f t="shared" si="161"/>
        <v>20.385128363044643</v>
      </c>
      <c r="CQ54"/>
      <c r="CR54"/>
      <c r="CS54"/>
      <c r="CT54"/>
      <c r="CU54"/>
      <c r="CV54"/>
    </row>
    <row r="55" spans="1:100" ht="15" customHeight="1">
      <c r="A55" s="5">
        <v>56</v>
      </c>
      <c r="B55" s="34">
        <f t="shared" si="81"/>
        <v>2430</v>
      </c>
      <c r="C55" s="32">
        <f t="shared" si="82"/>
        <v>21.5</v>
      </c>
      <c r="D55" s="121">
        <f t="shared" si="83"/>
        <v>1931.483608104174</v>
      </c>
      <c r="E55" s="33">
        <f t="shared" si="84"/>
        <v>1.05</v>
      </c>
      <c r="F55" s="35">
        <f t="shared" si="85"/>
        <v>871.00546188716999</v>
      </c>
      <c r="G55" s="53">
        <f t="shared" si="86"/>
        <v>10.747376367334251</v>
      </c>
      <c r="H55" s="32">
        <f t="shared" si="87"/>
        <v>81.043543290669348</v>
      </c>
      <c r="I55" s="54">
        <f t="shared" si="88"/>
        <v>20.606827363878121</v>
      </c>
      <c r="J55" s="45">
        <f t="shared" si="89"/>
        <v>20.492435896180453</v>
      </c>
      <c r="K55" s="302"/>
      <c r="L55" s="36">
        <f t="shared" si="90"/>
        <v>1944</v>
      </c>
      <c r="M55" s="32">
        <f t="shared" si="91"/>
        <v>21.5</v>
      </c>
      <c r="N55" s="33">
        <f t="shared" si="92"/>
        <v>0.98</v>
      </c>
      <c r="O55" s="35">
        <f t="shared" si="93"/>
        <v>818.18359743238159</v>
      </c>
      <c r="P55" s="53">
        <f t="shared" si="94"/>
        <v>10.455162828541736</v>
      </c>
      <c r="Q55" s="32">
        <f t="shared" si="95"/>
        <v>78.256418465220605</v>
      </c>
      <c r="R55" s="54">
        <f t="shared" si="96"/>
        <v>22.639504265581099</v>
      </c>
      <c r="S55" s="45">
        <f t="shared" si="97"/>
        <v>22.51168579925417</v>
      </c>
      <c r="T55" s="302"/>
      <c r="U55" s="36">
        <f t="shared" si="98"/>
        <v>1458</v>
      </c>
      <c r="V55" s="32">
        <f t="shared" si="99"/>
        <v>21.5</v>
      </c>
      <c r="W55" s="33">
        <f t="shared" si="100"/>
        <v>0.89</v>
      </c>
      <c r="X55" s="35">
        <f t="shared" si="101"/>
        <v>743.0774194793222</v>
      </c>
      <c r="Y55" s="53">
        <f t="shared" si="102"/>
        <v>10.123485560976022</v>
      </c>
      <c r="Z55" s="32">
        <f t="shared" si="103"/>
        <v>73.401341366429619</v>
      </c>
      <c r="AA55" s="54">
        <f t="shared" si="104"/>
        <v>25.317935875274681</v>
      </c>
      <c r="AB55" s="45">
        <f t="shared" si="105"/>
        <v>25.166230908836088</v>
      </c>
      <c r="AC55" s="302"/>
      <c r="AD55" s="36">
        <f t="shared" si="106"/>
        <v>1093.5</v>
      </c>
      <c r="AE55" s="32">
        <f t="shared" si="107"/>
        <v>21.5</v>
      </c>
      <c r="AF55" s="33">
        <f t="shared" si="108"/>
        <v>0.8</v>
      </c>
      <c r="AG55" s="35">
        <f t="shared" si="109"/>
        <v>662.046274458879</v>
      </c>
      <c r="AH55" s="53">
        <f t="shared" si="110"/>
        <v>9.8362446214063013</v>
      </c>
      <c r="AI55" s="32">
        <f t="shared" si="111"/>
        <v>67.306812705541006</v>
      </c>
      <c r="AJ55" s="54">
        <f t="shared" si="112"/>
        <v>27.994658770520775</v>
      </c>
      <c r="AK55" s="45">
        <f t="shared" si="113"/>
        <v>27.813949858769188</v>
      </c>
      <c r="AL55" s="302"/>
      <c r="AM55" s="36">
        <f t="shared" si="114"/>
        <v>874.80000000000007</v>
      </c>
      <c r="AN55" s="32">
        <f t="shared" si="115"/>
        <v>21.5</v>
      </c>
      <c r="AO55" s="33">
        <f t="shared" si="116"/>
        <v>0.72</v>
      </c>
      <c r="AP55" s="35">
        <f t="shared" si="117"/>
        <v>596.95003594510376</v>
      </c>
      <c r="AQ55" s="53">
        <f t="shared" si="118"/>
        <v>9.6402218204005514</v>
      </c>
      <c r="AR55" s="32">
        <f t="shared" si="119"/>
        <v>61.922852717127675</v>
      </c>
      <c r="AS55" s="54">
        <f t="shared" si="120"/>
        <v>30.021068810079392</v>
      </c>
      <c r="AT55" s="45">
        <f t="shared" si="121"/>
        <v>29.815915042456872</v>
      </c>
      <c r="AU55" s="302"/>
      <c r="AV55" s="36" t="str">
        <f t="shared" si="122"/>
        <v/>
      </c>
      <c r="AW55" s="32" t="str">
        <f t="shared" si="123"/>
        <v/>
      </c>
      <c r="AX55" s="33" t="str">
        <f t="shared" si="124"/>
        <v/>
      </c>
      <c r="AY55" s="35" t="str">
        <f t="shared" si="125"/>
        <v/>
      </c>
      <c r="AZ55" s="53" t="str">
        <f t="shared" si="126"/>
        <v/>
      </c>
      <c r="BA55" s="32" t="str">
        <f t="shared" si="127"/>
        <v/>
      </c>
      <c r="BB55" s="54" t="str">
        <f t="shared" si="128"/>
        <v/>
      </c>
      <c r="BC55" s="45" t="str">
        <f t="shared" si="129"/>
        <v/>
      </c>
      <c r="BD55" s="302"/>
      <c r="BE55" s="36" t="str">
        <f t="shared" si="130"/>
        <v/>
      </c>
      <c r="BF55" s="32" t="str">
        <f t="shared" si="131"/>
        <v/>
      </c>
      <c r="BG55" s="33" t="str">
        <f t="shared" si="132"/>
        <v/>
      </c>
      <c r="BH55" s="35" t="str">
        <f t="shared" si="133"/>
        <v/>
      </c>
      <c r="BI55" s="53" t="str">
        <f t="shared" si="134"/>
        <v/>
      </c>
      <c r="BJ55" s="32" t="str">
        <f t="shared" si="135"/>
        <v/>
      </c>
      <c r="BK55" s="54" t="str">
        <f t="shared" si="136"/>
        <v/>
      </c>
      <c r="BL55" s="45" t="str">
        <f t="shared" si="137"/>
        <v/>
      </c>
      <c r="BM55" s="302"/>
      <c r="BN55" s="36" t="str">
        <f t="shared" si="138"/>
        <v/>
      </c>
      <c r="BO55" s="32" t="str">
        <f t="shared" si="139"/>
        <v/>
      </c>
      <c r="BP55" s="33" t="str">
        <f t="shared" si="140"/>
        <v/>
      </c>
      <c r="BQ55" s="35" t="str">
        <f t="shared" si="141"/>
        <v/>
      </c>
      <c r="BR55" s="53" t="str">
        <f t="shared" si="142"/>
        <v/>
      </c>
      <c r="BS55" s="32" t="str">
        <f t="shared" si="143"/>
        <v/>
      </c>
      <c r="BT55" s="54" t="str">
        <f t="shared" si="144"/>
        <v/>
      </c>
      <c r="BU55" s="45" t="str">
        <f t="shared" si="145"/>
        <v/>
      </c>
      <c r="BV55" s="5">
        <v>56</v>
      </c>
      <c r="BX55" s="81">
        <v>56</v>
      </c>
      <c r="BY55" s="105">
        <f t="shared" si="146"/>
        <v>874.80000000000007</v>
      </c>
      <c r="BZ55" s="105">
        <f t="shared" si="147"/>
        <v>20.955017092741858</v>
      </c>
      <c r="CA55" s="105">
        <f t="shared" si="148"/>
        <v>30.105688196430748</v>
      </c>
      <c r="CB55" s="106">
        <f t="shared" si="149"/>
        <v>596.95003594510376</v>
      </c>
      <c r="CC55" s="107">
        <f t="shared" si="150"/>
        <v>0.72</v>
      </c>
      <c r="CD55" s="88">
        <f t="shared" si="151"/>
        <v>9.4555906905730946</v>
      </c>
      <c r="CE55" s="23">
        <f t="shared" si="152"/>
        <v>63.131966630095654</v>
      </c>
      <c r="CF55" s="24">
        <f t="shared" si="153"/>
        <v>30.312749548860076</v>
      </c>
      <c r="CG55" s="89">
        <f t="shared" si="154"/>
        <v>30.105688196430748</v>
      </c>
      <c r="CH55" s="22"/>
      <c r="CI55" s="81">
        <v>56</v>
      </c>
      <c r="CJ55" s="105">
        <f t="shared" si="155"/>
        <v>874.80000000000007</v>
      </c>
      <c r="CK55" s="105">
        <f t="shared" si="156"/>
        <v>20.955017092741858</v>
      </c>
      <c r="CL55" s="105">
        <f t="shared" si="157"/>
        <v>30.105688196430748</v>
      </c>
      <c r="CM55" s="105">
        <f t="shared" si="158"/>
        <v>596.95003594510376</v>
      </c>
      <c r="CN55" s="115">
        <f t="shared" si="159"/>
        <v>0.72</v>
      </c>
      <c r="CO55" s="105">
        <f t="shared" si="160"/>
        <v>1931.483608104174</v>
      </c>
      <c r="CP55" s="115">
        <f t="shared" si="161"/>
        <v>20.492435896180453</v>
      </c>
      <c r="CQ55"/>
      <c r="CR55"/>
      <c r="CS55"/>
      <c r="CT55"/>
      <c r="CU55"/>
      <c r="CV55"/>
    </row>
    <row r="56" spans="1:100" ht="15" customHeight="1">
      <c r="A56" s="5">
        <v>57</v>
      </c>
      <c r="B56" s="34">
        <f t="shared" si="81"/>
        <v>2430</v>
      </c>
      <c r="C56" s="32">
        <f t="shared" si="82"/>
        <v>21.7</v>
      </c>
      <c r="D56" s="121">
        <f t="shared" si="83"/>
        <v>1925.6976078540683</v>
      </c>
      <c r="E56" s="33">
        <f t="shared" si="84"/>
        <v>1.05</v>
      </c>
      <c r="F56" s="35">
        <f t="shared" si="85"/>
        <v>883.762153772994</v>
      </c>
      <c r="G56" s="53">
        <f t="shared" si="86"/>
        <v>10.825432147495501</v>
      </c>
      <c r="H56" s="32">
        <f t="shared" si="87"/>
        <v>81.637586539901335</v>
      </c>
      <c r="I56" s="54">
        <f t="shared" si="88"/>
        <v>20.682212743028902</v>
      </c>
      <c r="J56" s="45">
        <f t="shared" si="89"/>
        <v>20.563077285121576</v>
      </c>
      <c r="K56" s="302"/>
      <c r="L56" s="36">
        <f t="shared" si="90"/>
        <v>1944</v>
      </c>
      <c r="M56" s="32">
        <f t="shared" si="91"/>
        <v>21.7</v>
      </c>
      <c r="N56" s="33">
        <f t="shared" si="92"/>
        <v>0.99</v>
      </c>
      <c r="O56" s="35">
        <f t="shared" si="93"/>
        <v>830.49407579588899</v>
      </c>
      <c r="P56" s="53">
        <f t="shared" si="94"/>
        <v>10.530500343225846</v>
      </c>
      <c r="Q56" s="32">
        <f t="shared" si="95"/>
        <v>78.86558555882263</v>
      </c>
      <c r="R56" s="54">
        <f t="shared" si="96"/>
        <v>22.727449169268962</v>
      </c>
      <c r="S56" s="45">
        <f t="shared" si="97"/>
        <v>22.594909680907406</v>
      </c>
      <c r="T56" s="302"/>
      <c r="U56" s="36">
        <f t="shared" si="98"/>
        <v>1458</v>
      </c>
      <c r="V56" s="32">
        <f t="shared" si="99"/>
        <v>21.7</v>
      </c>
      <c r="W56" s="33">
        <f t="shared" si="100"/>
        <v>0.9</v>
      </c>
      <c r="X56" s="35">
        <f t="shared" si="101"/>
        <v>754.68105129833293</v>
      </c>
      <c r="Y56" s="53">
        <f t="shared" si="102"/>
        <v>10.195737705729286</v>
      </c>
      <c r="Z56" s="32">
        <f t="shared" si="103"/>
        <v>74.019268941594618</v>
      </c>
      <c r="AA56" s="54">
        <f t="shared" si="104"/>
        <v>25.424281769400821</v>
      </c>
      <c r="AB56" s="45">
        <f t="shared" si="105"/>
        <v>25.267785307181953</v>
      </c>
      <c r="AC56" s="302"/>
      <c r="AD56" s="36">
        <f t="shared" si="106"/>
        <v>1093.5</v>
      </c>
      <c r="AE56" s="32">
        <f t="shared" si="107"/>
        <v>21.7</v>
      </c>
      <c r="AF56" s="33">
        <f t="shared" si="108"/>
        <v>0.8</v>
      </c>
      <c r="AG56" s="35">
        <f t="shared" si="109"/>
        <v>672.7918319755828</v>
      </c>
      <c r="AH56" s="53">
        <f t="shared" si="110"/>
        <v>9.905824757419385</v>
      </c>
      <c r="AI56" s="32">
        <f t="shared" si="111"/>
        <v>67.918810240577599</v>
      </c>
      <c r="AJ56" s="54">
        <f t="shared" si="112"/>
        <v>28.12164363425385</v>
      </c>
      <c r="AK56" s="45">
        <f t="shared" si="113"/>
        <v>27.935972656105118</v>
      </c>
      <c r="AL56" s="302"/>
      <c r="AM56" s="36">
        <f t="shared" si="114"/>
        <v>874.80000000000007</v>
      </c>
      <c r="AN56" s="32">
        <f t="shared" si="115"/>
        <v>21.7</v>
      </c>
      <c r="AO56" s="33">
        <f t="shared" si="116"/>
        <v>0.72</v>
      </c>
      <c r="AP56" s="35">
        <f t="shared" si="117"/>
        <v>606.93436629454641</v>
      </c>
      <c r="AQ56" s="53">
        <f t="shared" si="118"/>
        <v>9.7079784884973002</v>
      </c>
      <c r="AR56" s="32">
        <f t="shared" si="119"/>
        <v>62.51912970487988</v>
      </c>
      <c r="AS56" s="54">
        <f t="shared" si="120"/>
        <v>30.165264244258228</v>
      </c>
      <c r="AT56" s="45">
        <f t="shared" si="121"/>
        <v>29.954959206136142</v>
      </c>
      <c r="AU56" s="302"/>
      <c r="AV56" s="36" t="str">
        <f t="shared" si="122"/>
        <v/>
      </c>
      <c r="AW56" s="32" t="str">
        <f t="shared" si="123"/>
        <v/>
      </c>
      <c r="AX56" s="33" t="str">
        <f t="shared" si="124"/>
        <v/>
      </c>
      <c r="AY56" s="35" t="str">
        <f t="shared" si="125"/>
        <v/>
      </c>
      <c r="AZ56" s="53" t="str">
        <f t="shared" si="126"/>
        <v/>
      </c>
      <c r="BA56" s="32" t="str">
        <f t="shared" si="127"/>
        <v/>
      </c>
      <c r="BB56" s="54" t="str">
        <f t="shared" si="128"/>
        <v/>
      </c>
      <c r="BC56" s="45" t="str">
        <f t="shared" si="129"/>
        <v/>
      </c>
      <c r="BD56" s="302"/>
      <c r="BE56" s="36" t="str">
        <f t="shared" si="130"/>
        <v/>
      </c>
      <c r="BF56" s="32" t="str">
        <f t="shared" si="131"/>
        <v/>
      </c>
      <c r="BG56" s="33" t="str">
        <f t="shared" si="132"/>
        <v/>
      </c>
      <c r="BH56" s="35" t="str">
        <f t="shared" si="133"/>
        <v/>
      </c>
      <c r="BI56" s="53" t="str">
        <f t="shared" si="134"/>
        <v/>
      </c>
      <c r="BJ56" s="32" t="str">
        <f t="shared" si="135"/>
        <v/>
      </c>
      <c r="BK56" s="54" t="str">
        <f t="shared" si="136"/>
        <v/>
      </c>
      <c r="BL56" s="45" t="str">
        <f t="shared" si="137"/>
        <v/>
      </c>
      <c r="BM56" s="302"/>
      <c r="BN56" s="36" t="str">
        <f t="shared" si="138"/>
        <v/>
      </c>
      <c r="BO56" s="32" t="str">
        <f t="shared" si="139"/>
        <v/>
      </c>
      <c r="BP56" s="33" t="str">
        <f t="shared" si="140"/>
        <v/>
      </c>
      <c r="BQ56" s="35" t="str">
        <f t="shared" si="141"/>
        <v/>
      </c>
      <c r="BR56" s="53" t="str">
        <f t="shared" si="142"/>
        <v/>
      </c>
      <c r="BS56" s="32" t="str">
        <f t="shared" si="143"/>
        <v/>
      </c>
      <c r="BT56" s="54" t="str">
        <f t="shared" si="144"/>
        <v/>
      </c>
      <c r="BU56" s="45" t="str">
        <f t="shared" si="145"/>
        <v/>
      </c>
      <c r="BV56" s="5">
        <v>57</v>
      </c>
      <c r="BX56" s="81">
        <v>57</v>
      </c>
      <c r="BY56" s="105">
        <f t="shared" si="146"/>
        <v>874.80000000000007</v>
      </c>
      <c r="BZ56" s="105">
        <f t="shared" si="147"/>
        <v>21.139265530813876</v>
      </c>
      <c r="CA56" s="105">
        <f t="shared" si="148"/>
        <v>30.252552792724948</v>
      </c>
      <c r="CB56" s="106">
        <f t="shared" si="149"/>
        <v>606.93436629454641</v>
      </c>
      <c r="CC56" s="107">
        <f t="shared" si="150"/>
        <v>0.72</v>
      </c>
      <c r="CD56" s="88">
        <f t="shared" si="151"/>
        <v>9.5180109919020452</v>
      </c>
      <c r="CE56" s="23">
        <f t="shared" si="152"/>
        <v>63.766932693283096</v>
      </c>
      <c r="CF56" s="24">
        <f t="shared" si="153"/>
        <v>30.464807319970156</v>
      </c>
      <c r="CG56" s="89">
        <f t="shared" si="154"/>
        <v>30.252552792724948</v>
      </c>
      <c r="CH56" s="22"/>
      <c r="CI56" s="81">
        <v>57</v>
      </c>
      <c r="CJ56" s="105">
        <f t="shared" si="155"/>
        <v>874.80000000000007</v>
      </c>
      <c r="CK56" s="105">
        <f t="shared" si="156"/>
        <v>21.139265530813876</v>
      </c>
      <c r="CL56" s="105">
        <f t="shared" si="157"/>
        <v>30.252552792724948</v>
      </c>
      <c r="CM56" s="105">
        <f t="shared" si="158"/>
        <v>606.93436629454641</v>
      </c>
      <c r="CN56" s="115">
        <f t="shared" si="159"/>
        <v>0.72</v>
      </c>
      <c r="CO56" s="105">
        <f t="shared" si="160"/>
        <v>1925.6976078540683</v>
      </c>
      <c r="CP56" s="115">
        <f t="shared" si="161"/>
        <v>20.563077285121576</v>
      </c>
      <c r="CQ56"/>
      <c r="CR56"/>
      <c r="CS56"/>
      <c r="CT56"/>
      <c r="CU56"/>
      <c r="CV56"/>
    </row>
    <row r="57" spans="1:100" ht="15" customHeight="1">
      <c r="A57" s="5">
        <v>58</v>
      </c>
      <c r="B57" s="34">
        <f t="shared" si="81"/>
        <v>2430</v>
      </c>
      <c r="C57" s="32">
        <f t="shared" si="82"/>
        <v>21.9</v>
      </c>
      <c r="D57" s="121">
        <f t="shared" si="83"/>
        <v>1919.9217988685334</v>
      </c>
      <c r="E57" s="33">
        <f t="shared" si="84"/>
        <v>1.05</v>
      </c>
      <c r="F57" s="35">
        <f t="shared" si="85"/>
        <v>896.57306220983105</v>
      </c>
      <c r="G57" s="53">
        <f t="shared" si="86"/>
        <v>10.90348792765675</v>
      </c>
      <c r="H57" s="32">
        <f t="shared" si="87"/>
        <v>82.228096931778055</v>
      </c>
      <c r="I57" s="54">
        <f t="shared" si="88"/>
        <v>20.756878447596495</v>
      </c>
      <c r="J57" s="45">
        <f t="shared" si="89"/>
        <v>20.633015760700555</v>
      </c>
      <c r="K57" s="302"/>
      <c r="L57" s="36">
        <f t="shared" si="90"/>
        <v>1944</v>
      </c>
      <c r="M57" s="32">
        <f t="shared" si="91"/>
        <v>21.9</v>
      </c>
      <c r="N57" s="33">
        <f t="shared" si="92"/>
        <v>0.99</v>
      </c>
      <c r="O57" s="35">
        <f t="shared" si="93"/>
        <v>842.86078667638674</v>
      </c>
      <c r="P57" s="53">
        <f t="shared" si="94"/>
        <v>10.605837857909954</v>
      </c>
      <c r="Q57" s="32">
        <f t="shared" si="95"/>
        <v>79.471400371048631</v>
      </c>
      <c r="R57" s="54">
        <f t="shared" si="96"/>
        <v>22.814573895572138</v>
      </c>
      <c r="S57" s="45">
        <f t="shared" si="97"/>
        <v>22.677332487107247</v>
      </c>
      <c r="T57" s="302"/>
      <c r="U57" s="36">
        <f t="shared" si="98"/>
        <v>1458</v>
      </c>
      <c r="V57" s="32">
        <f t="shared" si="99"/>
        <v>21.9</v>
      </c>
      <c r="W57" s="33">
        <f t="shared" si="100"/>
        <v>0.9</v>
      </c>
      <c r="X57" s="35">
        <f t="shared" si="101"/>
        <v>766.34341480050387</v>
      </c>
      <c r="Y57" s="53">
        <f t="shared" si="102"/>
        <v>10.26798985048255</v>
      </c>
      <c r="Z57" s="32">
        <f t="shared" si="103"/>
        <v>74.63422013068012</v>
      </c>
      <c r="AA57" s="54">
        <f t="shared" si="104"/>
        <v>25.529675631819526</v>
      </c>
      <c r="AB57" s="45">
        <f t="shared" si="105"/>
        <v>25.368409846638848</v>
      </c>
      <c r="AC57" s="302"/>
      <c r="AD57" s="36">
        <f t="shared" si="106"/>
        <v>1093.5</v>
      </c>
      <c r="AE57" s="32">
        <f t="shared" si="107"/>
        <v>21.9</v>
      </c>
      <c r="AF57" s="33">
        <f t="shared" si="108"/>
        <v>0.8</v>
      </c>
      <c r="AG57" s="35">
        <f t="shared" si="109"/>
        <v>683.59803764815456</v>
      </c>
      <c r="AH57" s="53">
        <f t="shared" si="110"/>
        <v>9.9754048934324668</v>
      </c>
      <c r="AI57" s="32">
        <f t="shared" si="111"/>
        <v>68.528349971860962</v>
      </c>
      <c r="AJ57" s="54">
        <f t="shared" si="112"/>
        <v>28.247551110762437</v>
      </c>
      <c r="AK57" s="45">
        <f t="shared" si="113"/>
        <v>28.056943158565016</v>
      </c>
      <c r="AL57" s="302"/>
      <c r="AM57" s="36">
        <f t="shared" si="114"/>
        <v>874.80000000000007</v>
      </c>
      <c r="AN57" s="32">
        <f t="shared" si="115"/>
        <v>21.9</v>
      </c>
      <c r="AO57" s="33">
        <f t="shared" si="116"/>
        <v>0.72</v>
      </c>
      <c r="AP57" s="35">
        <f t="shared" si="117"/>
        <v>616.9800608453902</v>
      </c>
      <c r="AQ57" s="53">
        <f t="shared" si="118"/>
        <v>9.7757351565940489</v>
      </c>
      <c r="AR57" s="32">
        <f t="shared" si="119"/>
        <v>63.113418168782658</v>
      </c>
      <c r="AS57" s="54">
        <f t="shared" si="120"/>
        <v>30.308296209318758</v>
      </c>
      <c r="AT57" s="45">
        <f t="shared" si="121"/>
        <v>30.092866997892873</v>
      </c>
      <c r="AU57" s="302"/>
      <c r="AV57" s="36" t="str">
        <f t="shared" si="122"/>
        <v/>
      </c>
      <c r="AW57" s="32" t="str">
        <f t="shared" si="123"/>
        <v/>
      </c>
      <c r="AX57" s="33" t="str">
        <f t="shared" si="124"/>
        <v/>
      </c>
      <c r="AY57" s="35" t="str">
        <f t="shared" si="125"/>
        <v/>
      </c>
      <c r="AZ57" s="53" t="str">
        <f t="shared" si="126"/>
        <v/>
      </c>
      <c r="BA57" s="32" t="str">
        <f t="shared" si="127"/>
        <v/>
      </c>
      <c r="BB57" s="54" t="str">
        <f t="shared" si="128"/>
        <v/>
      </c>
      <c r="BC57" s="45" t="str">
        <f t="shared" si="129"/>
        <v/>
      </c>
      <c r="BD57" s="302"/>
      <c r="BE57" s="36" t="str">
        <f t="shared" si="130"/>
        <v/>
      </c>
      <c r="BF57" s="32" t="str">
        <f t="shared" si="131"/>
        <v/>
      </c>
      <c r="BG57" s="33" t="str">
        <f t="shared" si="132"/>
        <v/>
      </c>
      <c r="BH57" s="35" t="str">
        <f t="shared" si="133"/>
        <v/>
      </c>
      <c r="BI57" s="53" t="str">
        <f t="shared" si="134"/>
        <v/>
      </c>
      <c r="BJ57" s="32" t="str">
        <f t="shared" si="135"/>
        <v/>
      </c>
      <c r="BK57" s="54" t="str">
        <f t="shared" si="136"/>
        <v/>
      </c>
      <c r="BL57" s="45" t="str">
        <f t="shared" si="137"/>
        <v/>
      </c>
      <c r="BM57" s="302"/>
      <c r="BN57" s="36" t="str">
        <f t="shared" si="138"/>
        <v/>
      </c>
      <c r="BO57" s="32" t="str">
        <f t="shared" si="139"/>
        <v/>
      </c>
      <c r="BP57" s="33" t="str">
        <f t="shared" si="140"/>
        <v/>
      </c>
      <c r="BQ57" s="35" t="str">
        <f t="shared" si="141"/>
        <v/>
      </c>
      <c r="BR57" s="53" t="str">
        <f t="shared" si="142"/>
        <v/>
      </c>
      <c r="BS57" s="32" t="str">
        <f t="shared" si="143"/>
        <v/>
      </c>
      <c r="BT57" s="54" t="str">
        <f t="shared" si="144"/>
        <v/>
      </c>
      <c r="BU57" s="45" t="str">
        <f t="shared" si="145"/>
        <v/>
      </c>
      <c r="BV57" s="5">
        <v>58</v>
      </c>
      <c r="BX57" s="81">
        <v>58</v>
      </c>
      <c r="BY57" s="105">
        <f t="shared" si="146"/>
        <v>874.80000000000007</v>
      </c>
      <c r="BZ57" s="105">
        <f t="shared" si="147"/>
        <v>21.323513968885887</v>
      </c>
      <c r="CA57" s="105">
        <f t="shared" si="148"/>
        <v>30.398245879705573</v>
      </c>
      <c r="CB57" s="106">
        <f t="shared" si="149"/>
        <v>616.9800608453902</v>
      </c>
      <c r="CC57" s="107">
        <f t="shared" si="150"/>
        <v>0.72</v>
      </c>
      <c r="CD57" s="88">
        <f t="shared" si="151"/>
        <v>9.5804312932309941</v>
      </c>
      <c r="CE57" s="23">
        <f t="shared" si="152"/>
        <v>64.400029806728469</v>
      </c>
      <c r="CF57" s="24">
        <f t="shared" si="153"/>
        <v>30.615665646707207</v>
      </c>
      <c r="CG57" s="89">
        <f t="shared" si="154"/>
        <v>30.398245879705573</v>
      </c>
      <c r="CH57" s="22"/>
      <c r="CI57" s="81">
        <v>58</v>
      </c>
      <c r="CJ57" s="105">
        <f t="shared" si="155"/>
        <v>874.80000000000007</v>
      </c>
      <c r="CK57" s="105">
        <f t="shared" si="156"/>
        <v>21.323513968885887</v>
      </c>
      <c r="CL57" s="105">
        <f t="shared" si="157"/>
        <v>30.398245879705573</v>
      </c>
      <c r="CM57" s="105">
        <f t="shared" si="158"/>
        <v>616.9800608453902</v>
      </c>
      <c r="CN57" s="115">
        <f t="shared" si="159"/>
        <v>0.72</v>
      </c>
      <c r="CO57" s="105">
        <f t="shared" si="160"/>
        <v>1919.9217988685334</v>
      </c>
      <c r="CP57" s="115">
        <f t="shared" si="161"/>
        <v>20.633015760700555</v>
      </c>
    </row>
    <row r="58" spans="1:100" ht="15" customHeight="1">
      <c r="A58" s="5">
        <v>59</v>
      </c>
      <c r="B58" s="34">
        <f t="shared" si="81"/>
        <v>2430</v>
      </c>
      <c r="C58" s="32">
        <f t="shared" si="82"/>
        <v>22.2</v>
      </c>
      <c r="D58" s="121">
        <f t="shared" si="83"/>
        <v>1911.2778725006185</v>
      </c>
      <c r="E58" s="33">
        <f t="shared" si="84"/>
        <v>1.05</v>
      </c>
      <c r="F58" s="35">
        <f t="shared" si="85"/>
        <v>915.89018422181198</v>
      </c>
      <c r="G58" s="53">
        <f t="shared" si="86"/>
        <v>11.020571597898623</v>
      </c>
      <c r="H58" s="32">
        <f t="shared" si="87"/>
        <v>83.107321256952929</v>
      </c>
      <c r="I58" s="54">
        <f t="shared" si="88"/>
        <v>20.867554893863392</v>
      </c>
      <c r="J58" s="45">
        <f t="shared" si="89"/>
        <v>20.736632155440041</v>
      </c>
      <c r="K58" s="302"/>
      <c r="L58" s="36">
        <f t="shared" si="90"/>
        <v>1944</v>
      </c>
      <c r="M58" s="32">
        <f t="shared" si="91"/>
        <v>22.2</v>
      </c>
      <c r="N58" s="33">
        <f t="shared" si="92"/>
        <v>0.99</v>
      </c>
      <c r="O58" s="35">
        <f t="shared" si="93"/>
        <v>861.51536089751471</v>
      </c>
      <c r="P58" s="53">
        <f t="shared" si="94"/>
        <v>10.718844129936118</v>
      </c>
      <c r="Q58" s="32">
        <f t="shared" si="95"/>
        <v>80.373905101524144</v>
      </c>
      <c r="R58" s="54">
        <f t="shared" si="96"/>
        <v>22.943753278538349</v>
      </c>
      <c r="S58" s="45">
        <f t="shared" si="97"/>
        <v>22.799494104402569</v>
      </c>
      <c r="T58" s="302"/>
      <c r="U58" s="36">
        <f t="shared" si="98"/>
        <v>1458</v>
      </c>
      <c r="V58" s="32">
        <f t="shared" si="99"/>
        <v>22.2</v>
      </c>
      <c r="W58" s="33">
        <f t="shared" si="100"/>
        <v>0.9</v>
      </c>
      <c r="X58" s="35">
        <f t="shared" si="101"/>
        <v>783.94613992117274</v>
      </c>
      <c r="Y58" s="53">
        <f t="shared" si="102"/>
        <v>10.37636806761245</v>
      </c>
      <c r="Z58" s="32">
        <f t="shared" si="103"/>
        <v>75.551111411331689</v>
      </c>
      <c r="AA58" s="54">
        <f t="shared" si="104"/>
        <v>25.686014659575029</v>
      </c>
      <c r="AB58" s="45">
        <f t="shared" si="105"/>
        <v>25.517635688578807</v>
      </c>
      <c r="AC58" s="302"/>
      <c r="AD58" s="36">
        <f t="shared" si="106"/>
        <v>1093.5</v>
      </c>
      <c r="AE58" s="32">
        <f t="shared" si="107"/>
        <v>22.2</v>
      </c>
      <c r="AF58" s="33">
        <f t="shared" si="108"/>
        <v>0.81</v>
      </c>
      <c r="AG58" s="35">
        <f t="shared" si="109"/>
        <v>699.92014998982756</v>
      </c>
      <c r="AH58" s="53">
        <f t="shared" si="110"/>
        <v>10.079775097452089</v>
      </c>
      <c r="AI58" s="32">
        <f t="shared" si="111"/>
        <v>69.438072102099738</v>
      </c>
      <c r="AJ58" s="54">
        <f t="shared" si="112"/>
        <v>28.434427780846711</v>
      </c>
      <c r="AK58" s="45">
        <f t="shared" si="113"/>
        <v>28.236460587621824</v>
      </c>
      <c r="AL58" s="302"/>
      <c r="AM58" s="36">
        <f t="shared" si="114"/>
        <v>874.80000000000007</v>
      </c>
      <c r="AN58" s="32">
        <f t="shared" si="115"/>
        <v>22.2</v>
      </c>
      <c r="AO58" s="33">
        <f t="shared" si="116"/>
        <v>0.73</v>
      </c>
      <c r="AP58" s="35">
        <f t="shared" si="117"/>
        <v>632.16280911094043</v>
      </c>
      <c r="AQ58" s="53">
        <f t="shared" si="118"/>
        <v>9.8773701587391738</v>
      </c>
      <c r="AR58" s="32">
        <f t="shared" si="119"/>
        <v>64.001125699599655</v>
      </c>
      <c r="AS58" s="54">
        <f t="shared" si="120"/>
        <v>30.520699188747408</v>
      </c>
      <c r="AT58" s="45">
        <f t="shared" si="121"/>
        <v>30.297633673674312</v>
      </c>
      <c r="AU58" s="302"/>
      <c r="AV58" s="36" t="str">
        <f t="shared" si="122"/>
        <v/>
      </c>
      <c r="AW58" s="32" t="str">
        <f t="shared" si="123"/>
        <v/>
      </c>
      <c r="AX58" s="33" t="str">
        <f t="shared" si="124"/>
        <v/>
      </c>
      <c r="AY58" s="35" t="str">
        <f t="shared" si="125"/>
        <v/>
      </c>
      <c r="AZ58" s="53" t="str">
        <f t="shared" si="126"/>
        <v/>
      </c>
      <c r="BA58" s="32" t="str">
        <f t="shared" si="127"/>
        <v/>
      </c>
      <c r="BB58" s="54" t="str">
        <f t="shared" si="128"/>
        <v/>
      </c>
      <c r="BC58" s="45" t="str">
        <f t="shared" si="129"/>
        <v/>
      </c>
      <c r="BD58" s="302"/>
      <c r="BE58" s="36" t="str">
        <f t="shared" si="130"/>
        <v/>
      </c>
      <c r="BF58" s="32" t="str">
        <f t="shared" si="131"/>
        <v/>
      </c>
      <c r="BG58" s="33" t="str">
        <f t="shared" si="132"/>
        <v/>
      </c>
      <c r="BH58" s="35" t="str">
        <f t="shared" si="133"/>
        <v/>
      </c>
      <c r="BI58" s="53" t="str">
        <f t="shared" si="134"/>
        <v/>
      </c>
      <c r="BJ58" s="32" t="str">
        <f t="shared" si="135"/>
        <v/>
      </c>
      <c r="BK58" s="54" t="str">
        <f t="shared" si="136"/>
        <v/>
      </c>
      <c r="BL58" s="45" t="str">
        <f t="shared" si="137"/>
        <v/>
      </c>
      <c r="BM58" s="302"/>
      <c r="BN58" s="36" t="str">
        <f t="shared" si="138"/>
        <v/>
      </c>
      <c r="BO58" s="32" t="str">
        <f t="shared" si="139"/>
        <v/>
      </c>
      <c r="BP58" s="33" t="str">
        <f t="shared" si="140"/>
        <v/>
      </c>
      <c r="BQ58" s="35" t="str">
        <f t="shared" si="141"/>
        <v/>
      </c>
      <c r="BR58" s="53" t="str">
        <f t="shared" si="142"/>
        <v/>
      </c>
      <c r="BS58" s="32" t="str">
        <f t="shared" si="143"/>
        <v/>
      </c>
      <c r="BT58" s="54" t="str">
        <f t="shared" si="144"/>
        <v/>
      </c>
      <c r="BU58" s="45" t="str">
        <f t="shared" si="145"/>
        <v/>
      </c>
      <c r="BV58" s="5">
        <v>59</v>
      </c>
      <c r="BX58" s="81">
        <v>59</v>
      </c>
      <c r="BY58" s="105">
        <f t="shared" si="146"/>
        <v>874.80000000000007</v>
      </c>
      <c r="BZ58" s="105">
        <f t="shared" si="147"/>
        <v>21.599886625993918</v>
      </c>
      <c r="CA58" s="105">
        <f t="shared" si="148"/>
        <v>30.614624454877568</v>
      </c>
      <c r="CB58" s="106">
        <f t="shared" si="149"/>
        <v>632.16280911094043</v>
      </c>
      <c r="CC58" s="107">
        <f t="shared" si="150"/>
        <v>0.73</v>
      </c>
      <c r="CD58" s="88">
        <f t="shared" si="151"/>
        <v>9.6740617452244209</v>
      </c>
      <c r="CE58" s="23">
        <f t="shared" si="152"/>
        <v>65.346162321426803</v>
      </c>
      <c r="CF58" s="24">
        <f t="shared" si="153"/>
        <v>30.839740550375726</v>
      </c>
      <c r="CG58" s="89">
        <f t="shared" si="154"/>
        <v>30.614624454877568</v>
      </c>
      <c r="CH58" s="22"/>
      <c r="CI58" s="81">
        <v>59</v>
      </c>
      <c r="CJ58" s="105">
        <f t="shared" si="155"/>
        <v>874.80000000000007</v>
      </c>
      <c r="CK58" s="105">
        <f t="shared" si="156"/>
        <v>21.599886625993918</v>
      </c>
      <c r="CL58" s="105">
        <f t="shared" si="157"/>
        <v>30.614624454877568</v>
      </c>
      <c r="CM58" s="105">
        <f t="shared" si="158"/>
        <v>632.16280911094043</v>
      </c>
      <c r="CN58" s="115">
        <f t="shared" si="159"/>
        <v>0.73</v>
      </c>
      <c r="CO58" s="105">
        <f t="shared" si="160"/>
        <v>1911.2778725006185</v>
      </c>
      <c r="CP58" s="115">
        <f t="shared" si="161"/>
        <v>20.736632155440041</v>
      </c>
    </row>
    <row r="59" spans="1:100" ht="15" customHeight="1" thickBot="1">
      <c r="A59" s="6">
        <v>60</v>
      </c>
      <c r="B59" s="37">
        <f t="shared" si="81"/>
        <v>2430</v>
      </c>
      <c r="C59" s="38">
        <f t="shared" si="82"/>
        <v>22.4</v>
      </c>
      <c r="D59" s="120">
        <f t="shared" si="83"/>
        <v>1905.5288826964761</v>
      </c>
      <c r="E59" s="39">
        <f t="shared" si="84"/>
        <v>1.06</v>
      </c>
      <c r="F59" s="40">
        <f t="shared" si="85"/>
        <v>928.83485192553519</v>
      </c>
      <c r="G59" s="51">
        <f t="shared" si="86"/>
        <v>11.098627378059872</v>
      </c>
      <c r="H59" s="38">
        <f t="shared" si="87"/>
        <v>83.689164460254446</v>
      </c>
      <c r="I59" s="52">
        <f t="shared" si="88"/>
        <v>20.940475471924948</v>
      </c>
      <c r="J59" s="44">
        <f t="shared" si="89"/>
        <v>20.804866148509305</v>
      </c>
      <c r="K59" s="302"/>
      <c r="L59" s="41">
        <f t="shared" si="90"/>
        <v>1944</v>
      </c>
      <c r="M59" s="38">
        <f t="shared" si="91"/>
        <v>22.4</v>
      </c>
      <c r="N59" s="39">
        <f t="shared" si="92"/>
        <v>0.99</v>
      </c>
      <c r="O59" s="40">
        <f t="shared" si="93"/>
        <v>874.02080816307193</v>
      </c>
      <c r="P59" s="51">
        <f t="shared" si="94"/>
        <v>10.794181644620227</v>
      </c>
      <c r="Q59" s="38">
        <f t="shared" si="95"/>
        <v>80.971474905527472</v>
      </c>
      <c r="R59" s="52">
        <f t="shared" si="96"/>
        <v>23.028887281189125</v>
      </c>
      <c r="S59" s="44">
        <f t="shared" si="97"/>
        <v>22.879972550903876</v>
      </c>
      <c r="T59" s="302"/>
      <c r="U59" s="41">
        <f t="shared" si="98"/>
        <v>1458</v>
      </c>
      <c r="V59" s="38">
        <f t="shared" si="99"/>
        <v>22.4</v>
      </c>
      <c r="W59" s="39">
        <f t="shared" si="100"/>
        <v>0.91</v>
      </c>
      <c r="X59" s="40">
        <f t="shared" si="101"/>
        <v>795.75345912503224</v>
      </c>
      <c r="Y59" s="51">
        <f t="shared" si="102"/>
        <v>10.448620212365714</v>
      </c>
      <c r="Z59" s="38">
        <f t="shared" si="103"/>
        <v>76.1587121506508</v>
      </c>
      <c r="AA59" s="52">
        <f t="shared" si="104"/>
        <v>25.789094470261979</v>
      </c>
      <c r="AB59" s="44">
        <f t="shared" si="105"/>
        <v>25.616000070568777</v>
      </c>
      <c r="AC59" s="302"/>
      <c r="AD59" s="41">
        <f t="shared" si="106"/>
        <v>1093.5</v>
      </c>
      <c r="AE59" s="38">
        <f t="shared" si="107"/>
        <v>22.4</v>
      </c>
      <c r="AF59" s="39">
        <f t="shared" si="108"/>
        <v>0.81</v>
      </c>
      <c r="AG59" s="40">
        <f t="shared" si="109"/>
        <v>710.87616224102806</v>
      </c>
      <c r="AH59" s="51">
        <f t="shared" si="110"/>
        <v>10.149355233465171</v>
      </c>
      <c r="AI59" s="38">
        <f t="shared" si="111"/>
        <v>70.041509621919332</v>
      </c>
      <c r="AJ59" s="52">
        <f t="shared" si="112"/>
        <v>28.557712336858028</v>
      </c>
      <c r="AK59" s="44">
        <f t="shared" si="113"/>
        <v>28.354869257402836</v>
      </c>
      <c r="AL59" s="302"/>
      <c r="AM59" s="41">
        <f t="shared" si="114"/>
        <v>874.80000000000007</v>
      </c>
      <c r="AN59" s="38">
        <f t="shared" si="115"/>
        <v>22.4</v>
      </c>
      <c r="AO59" s="39">
        <f t="shared" si="116"/>
        <v>0.73</v>
      </c>
      <c r="AP59" s="40">
        <f t="shared" si="117"/>
        <v>642.36021880096712</v>
      </c>
      <c r="AQ59" s="51">
        <f t="shared" si="118"/>
        <v>9.9451268268359225</v>
      </c>
      <c r="AR59" s="38">
        <f t="shared" si="119"/>
        <v>64.590450175821061</v>
      </c>
      <c r="AS59" s="52">
        <f t="shared" si="120"/>
        <v>30.660894998724174</v>
      </c>
      <c r="AT59" s="44">
        <f t="shared" si="121"/>
        <v>30.43277136439918</v>
      </c>
      <c r="AU59" s="302"/>
      <c r="AV59" s="41">
        <f t="shared" si="122"/>
        <v>699.84000000000015</v>
      </c>
      <c r="AW59" s="38">
        <f t="shared" si="123"/>
        <v>22.4</v>
      </c>
      <c r="AX59" s="39">
        <f t="shared" si="124"/>
        <v>0.65</v>
      </c>
      <c r="AY59" s="40">
        <f t="shared" si="125"/>
        <v>573.29124359285584</v>
      </c>
      <c r="AZ59" s="51">
        <f t="shared" si="126"/>
        <v>9.7624593867721359</v>
      </c>
      <c r="BA59" s="38">
        <f t="shared" si="127"/>
        <v>58.724059264169611</v>
      </c>
      <c r="BB59" s="52">
        <f t="shared" si="128"/>
        <v>32.686145738891589</v>
      </c>
      <c r="BC59" s="44">
        <f t="shared" si="129"/>
        <v>32.432054237328991</v>
      </c>
      <c r="BD59" s="302"/>
      <c r="BE59" s="41" t="str">
        <f t="shared" si="130"/>
        <v/>
      </c>
      <c r="BF59" s="38" t="str">
        <f t="shared" si="131"/>
        <v/>
      </c>
      <c r="BG59" s="39" t="str">
        <f t="shared" si="132"/>
        <v/>
      </c>
      <c r="BH59" s="40" t="str">
        <f t="shared" si="133"/>
        <v/>
      </c>
      <c r="BI59" s="51" t="str">
        <f t="shared" si="134"/>
        <v/>
      </c>
      <c r="BJ59" s="38" t="str">
        <f t="shared" si="135"/>
        <v/>
      </c>
      <c r="BK59" s="52" t="str">
        <f t="shared" si="136"/>
        <v/>
      </c>
      <c r="BL59" s="44" t="str">
        <f t="shared" si="137"/>
        <v/>
      </c>
      <c r="BM59" s="302"/>
      <c r="BN59" s="41" t="str">
        <f t="shared" si="138"/>
        <v/>
      </c>
      <c r="BO59" s="38" t="str">
        <f t="shared" si="139"/>
        <v/>
      </c>
      <c r="BP59" s="39" t="str">
        <f t="shared" si="140"/>
        <v/>
      </c>
      <c r="BQ59" s="40" t="str">
        <f t="shared" si="141"/>
        <v/>
      </c>
      <c r="BR59" s="51" t="str">
        <f t="shared" si="142"/>
        <v/>
      </c>
      <c r="BS59" s="38" t="str">
        <f t="shared" si="143"/>
        <v/>
      </c>
      <c r="BT59" s="52" t="str">
        <f t="shared" si="144"/>
        <v/>
      </c>
      <c r="BU59" s="44" t="str">
        <f t="shared" si="145"/>
        <v/>
      </c>
      <c r="BV59" s="6">
        <v>60</v>
      </c>
      <c r="BX59" s="82">
        <v>60</v>
      </c>
      <c r="BY59" s="108">
        <f t="shared" si="146"/>
        <v>699.84000000000015</v>
      </c>
      <c r="BZ59" s="108">
        <f t="shared" si="147"/>
        <v>21.774244890982374</v>
      </c>
      <c r="CA59" s="108">
        <f t="shared" si="148"/>
        <v>32.780832064909305</v>
      </c>
      <c r="CB59" s="109">
        <f t="shared" si="149"/>
        <v>573.29124359285584</v>
      </c>
      <c r="CC59" s="110">
        <f t="shared" si="150"/>
        <v>0.65</v>
      </c>
      <c r="CD59" s="90">
        <f t="shared" si="151"/>
        <v>9.5555668861443337</v>
      </c>
      <c r="CE59" s="91">
        <f t="shared" si="152"/>
        <v>59.995524119467341</v>
      </c>
      <c r="CF59" s="92">
        <f t="shared" si="153"/>
        <v>33.038103127006408</v>
      </c>
      <c r="CG59" s="93">
        <f t="shared" si="154"/>
        <v>32.780832064909305</v>
      </c>
      <c r="CH59" s="22"/>
      <c r="CI59" s="82">
        <v>60</v>
      </c>
      <c r="CJ59" s="108">
        <f t="shared" si="155"/>
        <v>699.84000000000015</v>
      </c>
      <c r="CK59" s="108">
        <f t="shared" si="156"/>
        <v>21.774244890982374</v>
      </c>
      <c r="CL59" s="108">
        <f t="shared" si="157"/>
        <v>32.780832064909305</v>
      </c>
      <c r="CM59" s="108">
        <f t="shared" si="158"/>
        <v>573.29124359285584</v>
      </c>
      <c r="CN59" s="116">
        <f t="shared" si="159"/>
        <v>0.65</v>
      </c>
      <c r="CO59" s="108">
        <f t="shared" si="160"/>
        <v>1905.5288826964761</v>
      </c>
      <c r="CP59" s="116">
        <f t="shared" si="161"/>
        <v>20.804866148509305</v>
      </c>
    </row>
    <row r="60" spans="1:100" ht="15" customHeight="1">
      <c r="A60" s="4">
        <v>61</v>
      </c>
      <c r="B60" s="30">
        <f t="shared" si="81"/>
        <v>2430</v>
      </c>
      <c r="C60" s="27">
        <f t="shared" si="82"/>
        <v>22.6</v>
      </c>
      <c r="D60" s="119">
        <f t="shared" si="83"/>
        <v>1899.7911317821674</v>
      </c>
      <c r="E60" s="28">
        <f t="shared" si="84"/>
        <v>1.06</v>
      </c>
      <c r="F60" s="29">
        <f t="shared" si="85"/>
        <v>941.83232823671153</v>
      </c>
      <c r="G60" s="49">
        <f t="shared" si="86"/>
        <v>11.17668315822112</v>
      </c>
      <c r="H60" s="27">
        <f t="shared" si="87"/>
        <v>84.267605594951249</v>
      </c>
      <c r="I60" s="50">
        <f t="shared" si="88"/>
        <v>21.012718839290798</v>
      </c>
      <c r="J60" s="43">
        <f t="shared" si="89"/>
        <v>20.872438703119968</v>
      </c>
      <c r="K60" s="302"/>
      <c r="L60" s="31">
        <f t="shared" si="90"/>
        <v>1944</v>
      </c>
      <c r="M60" s="27">
        <f t="shared" si="91"/>
        <v>22.6</v>
      </c>
      <c r="N60" s="28">
        <f t="shared" si="92"/>
        <v>1</v>
      </c>
      <c r="O60" s="29">
        <f t="shared" si="93"/>
        <v>886.58102975866814</v>
      </c>
      <c r="P60" s="49">
        <f t="shared" si="94"/>
        <v>10.869519159304335</v>
      </c>
      <c r="Q60" s="27">
        <f t="shared" si="95"/>
        <v>81.565800360152323</v>
      </c>
      <c r="R60" s="50">
        <f t="shared" si="96"/>
        <v>23.113248044515107</v>
      </c>
      <c r="S60" s="43">
        <f t="shared" si="97"/>
        <v>22.959695766824257</v>
      </c>
      <c r="T60" s="302"/>
      <c r="U60" s="31">
        <f t="shared" si="98"/>
        <v>1458</v>
      </c>
      <c r="V60" s="27">
        <f t="shared" si="99"/>
        <v>22.6</v>
      </c>
      <c r="W60" s="28">
        <f t="shared" si="100"/>
        <v>0.91</v>
      </c>
      <c r="X60" s="29">
        <f t="shared" si="101"/>
        <v>807.61802792468552</v>
      </c>
      <c r="Y60" s="49">
        <f t="shared" si="102"/>
        <v>10.52087235711898</v>
      </c>
      <c r="Z60" s="27">
        <f t="shared" si="103"/>
        <v>76.763409013151687</v>
      </c>
      <c r="AA60" s="50">
        <f t="shared" si="104"/>
        <v>25.891274189936915</v>
      </c>
      <c r="AB60" s="43">
        <f t="shared" si="105"/>
        <v>25.713485324666408</v>
      </c>
      <c r="AC60" s="302"/>
      <c r="AD60" s="31">
        <f t="shared" si="106"/>
        <v>1093.5</v>
      </c>
      <c r="AE60" s="27">
        <f t="shared" si="107"/>
        <v>22.6</v>
      </c>
      <c r="AF60" s="28">
        <f t="shared" si="108"/>
        <v>0.81</v>
      </c>
      <c r="AG60" s="29">
        <f t="shared" si="109"/>
        <v>721.89138602668504</v>
      </c>
      <c r="AH60" s="49">
        <f t="shared" si="110"/>
        <v>10.218935369478253</v>
      </c>
      <c r="AI60" s="27">
        <f t="shared" si="111"/>
        <v>70.642523895671005</v>
      </c>
      <c r="AJ60" s="50">
        <f t="shared" si="112"/>
        <v>28.679975052883012</v>
      </c>
      <c r="AK60" s="43">
        <f t="shared" si="113"/>
        <v>28.472279885850799</v>
      </c>
      <c r="AL60" s="302"/>
      <c r="AM60" s="31">
        <f t="shared" si="114"/>
        <v>874.80000000000007</v>
      </c>
      <c r="AN60" s="27">
        <f t="shared" si="115"/>
        <v>22.6</v>
      </c>
      <c r="AO60" s="28">
        <f t="shared" si="116"/>
        <v>0.73</v>
      </c>
      <c r="AP60" s="29">
        <f t="shared" si="117"/>
        <v>652.61764831977746</v>
      </c>
      <c r="AQ60" s="49">
        <f t="shared" si="118"/>
        <v>10.012883494932673</v>
      </c>
      <c r="AR60" s="27">
        <f t="shared" si="119"/>
        <v>65.177793055322638</v>
      </c>
      <c r="AS60" s="50">
        <f t="shared" si="120"/>
        <v>30.79998447819252</v>
      </c>
      <c r="AT60" s="43">
        <f t="shared" si="121"/>
        <v>30.566828491053169</v>
      </c>
      <c r="AU60" s="302"/>
      <c r="AV60" s="31">
        <f t="shared" si="122"/>
        <v>699.84000000000015</v>
      </c>
      <c r="AW60" s="27">
        <f t="shared" si="123"/>
        <v>22.6</v>
      </c>
      <c r="AX60" s="28">
        <f t="shared" si="124"/>
        <v>0.66</v>
      </c>
      <c r="AY60" s="29">
        <f t="shared" si="125"/>
        <v>582.71940589992619</v>
      </c>
      <c r="AZ60" s="49">
        <f t="shared" si="126"/>
        <v>9.8285850955826035</v>
      </c>
      <c r="BA60" s="27">
        <f t="shared" si="127"/>
        <v>59.288229204204157</v>
      </c>
      <c r="BB60" s="50">
        <f t="shared" si="128"/>
        <v>32.842780535638454</v>
      </c>
      <c r="BC60" s="43">
        <f t="shared" si="129"/>
        <v>32.583437338522977</v>
      </c>
      <c r="BD60" s="302"/>
      <c r="BE60" s="31" t="str">
        <f t="shared" si="130"/>
        <v/>
      </c>
      <c r="BF60" s="27" t="str">
        <f t="shared" si="131"/>
        <v/>
      </c>
      <c r="BG60" s="28" t="str">
        <f t="shared" si="132"/>
        <v/>
      </c>
      <c r="BH60" s="29" t="str">
        <f t="shared" si="133"/>
        <v/>
      </c>
      <c r="BI60" s="49" t="str">
        <f t="shared" si="134"/>
        <v/>
      </c>
      <c r="BJ60" s="27" t="str">
        <f t="shared" si="135"/>
        <v/>
      </c>
      <c r="BK60" s="50" t="str">
        <f t="shared" si="136"/>
        <v/>
      </c>
      <c r="BL60" s="43" t="str">
        <f t="shared" si="137"/>
        <v/>
      </c>
      <c r="BM60" s="302"/>
      <c r="BN60" s="31" t="str">
        <f t="shared" si="138"/>
        <v/>
      </c>
      <c r="BO60" s="27" t="str">
        <f t="shared" si="139"/>
        <v/>
      </c>
      <c r="BP60" s="28" t="str">
        <f t="shared" si="140"/>
        <v/>
      </c>
      <c r="BQ60" s="29" t="str">
        <f t="shared" si="141"/>
        <v/>
      </c>
      <c r="BR60" s="49" t="str">
        <f t="shared" si="142"/>
        <v/>
      </c>
      <c r="BS60" s="27" t="str">
        <f t="shared" si="143"/>
        <v/>
      </c>
      <c r="BT60" s="50" t="str">
        <f t="shared" si="144"/>
        <v/>
      </c>
      <c r="BU60" s="43" t="str">
        <f t="shared" si="145"/>
        <v/>
      </c>
      <c r="BV60" s="4">
        <v>61</v>
      </c>
      <c r="BX60" s="80">
        <v>61</v>
      </c>
      <c r="BY60" s="102">
        <f t="shared" si="146"/>
        <v>699.84000000000015</v>
      </c>
      <c r="BZ60" s="102">
        <f t="shared" si="147"/>
        <v>21.958405023937576</v>
      </c>
      <c r="CA60" s="102">
        <f t="shared" si="148"/>
        <v>32.940455224891579</v>
      </c>
      <c r="CB60" s="103">
        <f t="shared" si="149"/>
        <v>582.71940589992619</v>
      </c>
      <c r="CC60" s="104">
        <f t="shared" si="150"/>
        <v>0.66</v>
      </c>
      <c r="CD60" s="94">
        <f t="shared" si="151"/>
        <v>9.6164554827757964</v>
      </c>
      <c r="CE60" s="95">
        <f t="shared" si="152"/>
        <v>60.596069616673752</v>
      </c>
      <c r="CF60" s="96">
        <f t="shared" si="153"/>
        <v>33.203044431417112</v>
      </c>
      <c r="CG60" s="97">
        <f t="shared" si="154"/>
        <v>32.940455224891579</v>
      </c>
      <c r="CH60" s="22"/>
      <c r="CI60" s="80">
        <v>61</v>
      </c>
      <c r="CJ60" s="102">
        <f t="shared" si="155"/>
        <v>699.84000000000015</v>
      </c>
      <c r="CK60" s="102">
        <f t="shared" si="156"/>
        <v>21.958405023937576</v>
      </c>
      <c r="CL60" s="102">
        <f t="shared" si="157"/>
        <v>32.940455224891579</v>
      </c>
      <c r="CM60" s="102">
        <f t="shared" si="158"/>
        <v>582.71940589992619</v>
      </c>
      <c r="CN60" s="114">
        <f t="shared" si="159"/>
        <v>0.66</v>
      </c>
      <c r="CO60" s="102">
        <f t="shared" si="160"/>
        <v>1899.7911317821674</v>
      </c>
      <c r="CP60" s="114">
        <f t="shared" si="161"/>
        <v>20.872438703119968</v>
      </c>
    </row>
    <row r="61" spans="1:100" ht="15" customHeight="1">
      <c r="A61" s="5">
        <v>62</v>
      </c>
      <c r="B61" s="34">
        <f t="shared" si="81"/>
        <v>2430</v>
      </c>
      <c r="C61" s="32">
        <f t="shared" si="82"/>
        <v>22.8</v>
      </c>
      <c r="D61" s="121">
        <f t="shared" si="83"/>
        <v>1894.0648979695197</v>
      </c>
      <c r="E61" s="33">
        <f t="shared" si="84"/>
        <v>1.06</v>
      </c>
      <c r="F61" s="35">
        <f t="shared" si="85"/>
        <v>954.88222575629231</v>
      </c>
      <c r="G61" s="53">
        <f t="shared" si="86"/>
        <v>11.254738938382371</v>
      </c>
      <c r="H61" s="32">
        <f t="shared" si="87"/>
        <v>84.842681023886669</v>
      </c>
      <c r="I61" s="54">
        <f t="shared" si="88"/>
        <v>21.084296475435217</v>
      </c>
      <c r="J61" s="45">
        <f t="shared" si="89"/>
        <v>20.93936103138935</v>
      </c>
      <c r="K61" s="302"/>
      <c r="L61" s="36">
        <f t="shared" si="90"/>
        <v>1944</v>
      </c>
      <c r="M61" s="32">
        <f t="shared" si="91"/>
        <v>22.8</v>
      </c>
      <c r="N61" s="33">
        <f t="shared" si="92"/>
        <v>1</v>
      </c>
      <c r="O61" s="35">
        <f t="shared" si="93"/>
        <v>899.1956239422201</v>
      </c>
      <c r="P61" s="53">
        <f t="shared" si="94"/>
        <v>10.944856673988445</v>
      </c>
      <c r="Q61" s="32">
        <f t="shared" si="95"/>
        <v>82.156911755569084</v>
      </c>
      <c r="R61" s="54">
        <f t="shared" si="96"/>
        <v>23.196848280902746</v>
      </c>
      <c r="S61" s="45">
        <f t="shared" si="97"/>
        <v>23.038676168478695</v>
      </c>
      <c r="T61" s="302"/>
      <c r="U61" s="36">
        <f t="shared" si="98"/>
        <v>1458</v>
      </c>
      <c r="V61" s="32">
        <f t="shared" si="99"/>
        <v>22.8</v>
      </c>
      <c r="W61" s="33">
        <f t="shared" si="100"/>
        <v>0.91</v>
      </c>
      <c r="X61" s="35">
        <f t="shared" si="101"/>
        <v>819.53943692115979</v>
      </c>
      <c r="Y61" s="53">
        <f t="shared" si="102"/>
        <v>10.593124501872245</v>
      </c>
      <c r="Z61" s="32">
        <f t="shared" si="103"/>
        <v>77.365222770327406</v>
      </c>
      <c r="AA61" s="54">
        <f t="shared" si="104"/>
        <v>25.992567923004522</v>
      </c>
      <c r="AB61" s="45">
        <f t="shared" si="105"/>
        <v>25.810105226784792</v>
      </c>
      <c r="AC61" s="302"/>
      <c r="AD61" s="36">
        <f t="shared" si="106"/>
        <v>1093.5</v>
      </c>
      <c r="AE61" s="32">
        <f t="shared" si="107"/>
        <v>22.8</v>
      </c>
      <c r="AF61" s="33">
        <f t="shared" si="108"/>
        <v>0.81</v>
      </c>
      <c r="AG61" s="35">
        <f t="shared" si="109"/>
        <v>732.96542304549587</v>
      </c>
      <c r="AH61" s="53">
        <f t="shared" si="110"/>
        <v>10.288515505491334</v>
      </c>
      <c r="AI61" s="32">
        <f t="shared" si="111"/>
        <v>71.241125374626407</v>
      </c>
      <c r="AJ61" s="54">
        <f t="shared" si="112"/>
        <v>28.801231054826893</v>
      </c>
      <c r="AK61" s="45">
        <f t="shared" si="113"/>
        <v>28.588707246588605</v>
      </c>
      <c r="AL61" s="302"/>
      <c r="AM61" s="36">
        <f t="shared" si="114"/>
        <v>874.80000000000007</v>
      </c>
      <c r="AN61" s="32">
        <f t="shared" si="115"/>
        <v>22.8</v>
      </c>
      <c r="AO61" s="33">
        <f t="shared" si="116"/>
        <v>0.74</v>
      </c>
      <c r="AP61" s="35">
        <f t="shared" si="117"/>
        <v>662.93472363437854</v>
      </c>
      <c r="AQ61" s="53">
        <f t="shared" si="118"/>
        <v>10.080640163029422</v>
      </c>
      <c r="AR61" s="32">
        <f t="shared" si="119"/>
        <v>65.763157191710945</v>
      </c>
      <c r="AS61" s="54">
        <f t="shared" si="120"/>
        <v>30.93798321975018</v>
      </c>
      <c r="AT61" s="45">
        <f t="shared" si="121"/>
        <v>30.69982028308241</v>
      </c>
      <c r="AU61" s="302"/>
      <c r="AV61" s="36">
        <f t="shared" si="122"/>
        <v>699.84000000000015</v>
      </c>
      <c r="AW61" s="32">
        <f t="shared" si="123"/>
        <v>22.8</v>
      </c>
      <c r="AX61" s="33">
        <f t="shared" si="124"/>
        <v>0.66</v>
      </c>
      <c r="AY61" s="35">
        <f t="shared" si="125"/>
        <v>592.20716802727566</v>
      </c>
      <c r="AZ61" s="53">
        <f t="shared" si="126"/>
        <v>9.8947108043930676</v>
      </c>
      <c r="BA61" s="32">
        <f t="shared" si="127"/>
        <v>59.850881924143422</v>
      </c>
      <c r="BB61" s="54">
        <f t="shared" si="128"/>
        <v>32.998253592086698</v>
      </c>
      <c r="BC61" s="45">
        <f t="shared" si="129"/>
        <v>32.7336857563499</v>
      </c>
      <c r="BD61" s="302"/>
      <c r="BE61" s="36" t="str">
        <f t="shared" si="130"/>
        <v/>
      </c>
      <c r="BF61" s="32" t="str">
        <f t="shared" si="131"/>
        <v/>
      </c>
      <c r="BG61" s="33" t="str">
        <f t="shared" si="132"/>
        <v/>
      </c>
      <c r="BH61" s="35" t="str">
        <f t="shared" si="133"/>
        <v/>
      </c>
      <c r="BI61" s="53" t="str">
        <f t="shared" si="134"/>
        <v/>
      </c>
      <c r="BJ61" s="32" t="str">
        <f t="shared" si="135"/>
        <v/>
      </c>
      <c r="BK61" s="54" t="str">
        <f t="shared" si="136"/>
        <v/>
      </c>
      <c r="BL61" s="45" t="str">
        <f t="shared" si="137"/>
        <v/>
      </c>
      <c r="BM61" s="302"/>
      <c r="BN61" s="36" t="str">
        <f t="shared" si="138"/>
        <v/>
      </c>
      <c r="BO61" s="32" t="str">
        <f t="shared" si="139"/>
        <v/>
      </c>
      <c r="BP61" s="33" t="str">
        <f t="shared" si="140"/>
        <v/>
      </c>
      <c r="BQ61" s="35" t="str">
        <f t="shared" si="141"/>
        <v/>
      </c>
      <c r="BR61" s="53" t="str">
        <f t="shared" si="142"/>
        <v/>
      </c>
      <c r="BS61" s="32" t="str">
        <f t="shared" si="143"/>
        <v/>
      </c>
      <c r="BT61" s="54" t="str">
        <f t="shared" si="144"/>
        <v/>
      </c>
      <c r="BU61" s="45" t="str">
        <f t="shared" si="145"/>
        <v/>
      </c>
      <c r="BV61" s="5">
        <v>62</v>
      </c>
      <c r="BX61" s="81">
        <v>62</v>
      </c>
      <c r="BY61" s="105">
        <f t="shared" si="146"/>
        <v>699.84000000000015</v>
      </c>
      <c r="BZ61" s="105">
        <f t="shared" si="147"/>
        <v>22.142565156892779</v>
      </c>
      <c r="CA61" s="105">
        <f t="shared" si="148"/>
        <v>33.098909680352847</v>
      </c>
      <c r="CB61" s="106">
        <f t="shared" si="149"/>
        <v>592.20716802727566</v>
      </c>
      <c r="CC61" s="107">
        <f t="shared" si="150"/>
        <v>0.66</v>
      </c>
      <c r="CD61" s="88">
        <f t="shared" si="151"/>
        <v>9.6773440794072574</v>
      </c>
      <c r="CE61" s="23">
        <f t="shared" si="152"/>
        <v>61.195216700773614</v>
      </c>
      <c r="CF61" s="24">
        <f t="shared" si="153"/>
        <v>33.366789163128644</v>
      </c>
      <c r="CG61" s="89">
        <f t="shared" si="154"/>
        <v>33.098909680352847</v>
      </c>
      <c r="CH61" s="22"/>
      <c r="CI61" s="81">
        <v>62</v>
      </c>
      <c r="CJ61" s="105">
        <f t="shared" si="155"/>
        <v>699.84000000000015</v>
      </c>
      <c r="CK61" s="105">
        <f t="shared" si="156"/>
        <v>22.142565156892779</v>
      </c>
      <c r="CL61" s="105">
        <f t="shared" si="157"/>
        <v>33.098909680352847</v>
      </c>
      <c r="CM61" s="105">
        <f t="shared" si="158"/>
        <v>592.20716802727566</v>
      </c>
      <c r="CN61" s="115">
        <f t="shared" si="159"/>
        <v>0.66</v>
      </c>
      <c r="CO61" s="105">
        <f t="shared" si="160"/>
        <v>1894.0648979695197</v>
      </c>
      <c r="CP61" s="115">
        <f t="shared" si="161"/>
        <v>20.93936103138935</v>
      </c>
    </row>
    <row r="62" spans="1:100" ht="15" customHeight="1">
      <c r="A62" s="5">
        <v>63</v>
      </c>
      <c r="B62" s="34">
        <f t="shared" si="81"/>
        <v>2430</v>
      </c>
      <c r="C62" s="32">
        <f t="shared" si="82"/>
        <v>23</v>
      </c>
      <c r="D62" s="121">
        <f t="shared" si="83"/>
        <v>1888.3504505067544</v>
      </c>
      <c r="E62" s="33">
        <f t="shared" si="84"/>
        <v>1.06</v>
      </c>
      <c r="F62" s="35">
        <f t="shared" si="85"/>
        <v>967.98416340187771</v>
      </c>
      <c r="G62" s="53">
        <f t="shared" si="86"/>
        <v>11.332794718543619</v>
      </c>
      <c r="H62" s="32">
        <f t="shared" si="87"/>
        <v>85.414426665470714</v>
      </c>
      <c r="I62" s="54">
        <f t="shared" si="88"/>
        <v>21.155219585855324</v>
      </c>
      <c r="J62" s="45">
        <f t="shared" si="89"/>
        <v>21.005644077838532</v>
      </c>
      <c r="K62" s="302"/>
      <c r="L62" s="36">
        <f t="shared" si="90"/>
        <v>1944</v>
      </c>
      <c r="M62" s="32">
        <f t="shared" si="91"/>
        <v>23</v>
      </c>
      <c r="N62" s="33">
        <f t="shared" si="92"/>
        <v>1</v>
      </c>
      <c r="O62" s="35">
        <f t="shared" si="93"/>
        <v>911.86419530813009</v>
      </c>
      <c r="P62" s="53">
        <f t="shared" si="94"/>
        <v>11.020194188672555</v>
      </c>
      <c r="Q62" s="32">
        <f t="shared" si="95"/>
        <v>82.744839128644188</v>
      </c>
      <c r="R62" s="54">
        <f t="shared" si="96"/>
        <v>23.279700409124171</v>
      </c>
      <c r="S62" s="45">
        <f t="shared" si="97"/>
        <v>23.116925885406111</v>
      </c>
      <c r="T62" s="302"/>
      <c r="U62" s="36">
        <f t="shared" si="98"/>
        <v>1458</v>
      </c>
      <c r="V62" s="32">
        <f t="shared" si="99"/>
        <v>23</v>
      </c>
      <c r="W62" s="33">
        <f t="shared" si="100"/>
        <v>0.91</v>
      </c>
      <c r="X62" s="35">
        <f t="shared" si="101"/>
        <v>831.51728272389505</v>
      </c>
      <c r="Y62" s="53">
        <f t="shared" si="102"/>
        <v>10.665376646625511</v>
      </c>
      <c r="Z62" s="32">
        <f t="shared" si="103"/>
        <v>77.964174194165409</v>
      </c>
      <c r="AA62" s="54">
        <f t="shared" si="104"/>
        <v>26.092989463721004</v>
      </c>
      <c r="AB62" s="45">
        <f t="shared" si="105"/>
        <v>25.905873249911906</v>
      </c>
      <c r="AC62" s="302"/>
      <c r="AD62" s="36">
        <f t="shared" si="106"/>
        <v>1093.5</v>
      </c>
      <c r="AE62" s="32">
        <f t="shared" si="107"/>
        <v>23</v>
      </c>
      <c r="AF62" s="33">
        <f t="shared" si="108"/>
        <v>0.82</v>
      </c>
      <c r="AG62" s="35">
        <f t="shared" si="109"/>
        <v>744.09788022359555</v>
      </c>
      <c r="AH62" s="53">
        <f t="shared" si="110"/>
        <v>10.358095641504416</v>
      </c>
      <c r="AI62" s="32">
        <f t="shared" si="111"/>
        <v>71.837324733904694</v>
      </c>
      <c r="AJ62" s="54">
        <f t="shared" si="112"/>
        <v>28.921495153800585</v>
      </c>
      <c r="AK62" s="45">
        <f t="shared" si="113"/>
        <v>28.704165805776398</v>
      </c>
      <c r="AL62" s="302"/>
      <c r="AM62" s="36">
        <f t="shared" si="114"/>
        <v>874.80000000000007</v>
      </c>
      <c r="AN62" s="32">
        <f t="shared" si="115"/>
        <v>23</v>
      </c>
      <c r="AO62" s="33">
        <f t="shared" si="116"/>
        <v>0.74</v>
      </c>
      <c r="AP62" s="35">
        <f t="shared" si="117"/>
        <v>673.31107506409103</v>
      </c>
      <c r="AQ62" s="53">
        <f t="shared" si="118"/>
        <v>10.148396831126171</v>
      </c>
      <c r="AR62" s="32">
        <f t="shared" si="119"/>
        <v>66.346545791250207</v>
      </c>
      <c r="AS62" s="54">
        <f t="shared" si="120"/>
        <v>31.074906505647419</v>
      </c>
      <c r="AT62" s="45">
        <f t="shared" si="121"/>
        <v>30.831761666813556</v>
      </c>
      <c r="AU62" s="302"/>
      <c r="AV62" s="36">
        <f t="shared" si="122"/>
        <v>699.84000000000015</v>
      </c>
      <c r="AW62" s="32">
        <f t="shared" si="123"/>
        <v>23</v>
      </c>
      <c r="AX62" s="33">
        <f t="shared" si="124"/>
        <v>0.66</v>
      </c>
      <c r="AY62" s="35">
        <f t="shared" si="125"/>
        <v>601.75419689396472</v>
      </c>
      <c r="AZ62" s="53">
        <f t="shared" si="126"/>
        <v>9.9608365132035335</v>
      </c>
      <c r="BA62" s="32">
        <f t="shared" si="127"/>
        <v>60.412014201449111</v>
      </c>
      <c r="BB62" s="54">
        <f t="shared" si="128"/>
        <v>33.152580368383425</v>
      </c>
      <c r="BC62" s="45">
        <f t="shared" si="129"/>
        <v>32.882814590890035</v>
      </c>
      <c r="BD62" s="302"/>
      <c r="BE62" s="36" t="str">
        <f t="shared" si="130"/>
        <v/>
      </c>
      <c r="BF62" s="32" t="str">
        <f t="shared" si="131"/>
        <v/>
      </c>
      <c r="BG62" s="33" t="str">
        <f t="shared" si="132"/>
        <v/>
      </c>
      <c r="BH62" s="35" t="str">
        <f t="shared" si="133"/>
        <v/>
      </c>
      <c r="BI62" s="53" t="str">
        <f t="shared" si="134"/>
        <v/>
      </c>
      <c r="BJ62" s="32" t="str">
        <f t="shared" si="135"/>
        <v/>
      </c>
      <c r="BK62" s="54" t="str">
        <f t="shared" si="136"/>
        <v/>
      </c>
      <c r="BL62" s="45" t="str">
        <f t="shared" si="137"/>
        <v/>
      </c>
      <c r="BM62" s="302"/>
      <c r="BN62" s="36" t="str">
        <f t="shared" si="138"/>
        <v/>
      </c>
      <c r="BO62" s="32" t="str">
        <f t="shared" si="139"/>
        <v/>
      </c>
      <c r="BP62" s="33" t="str">
        <f t="shared" si="140"/>
        <v/>
      </c>
      <c r="BQ62" s="35" t="str">
        <f t="shared" si="141"/>
        <v/>
      </c>
      <c r="BR62" s="53" t="str">
        <f t="shared" si="142"/>
        <v/>
      </c>
      <c r="BS62" s="32" t="str">
        <f t="shared" si="143"/>
        <v/>
      </c>
      <c r="BT62" s="54" t="str">
        <f t="shared" si="144"/>
        <v/>
      </c>
      <c r="BU62" s="45" t="str">
        <f t="shared" si="145"/>
        <v/>
      </c>
      <c r="BV62" s="5">
        <v>63</v>
      </c>
      <c r="BX62" s="81">
        <v>63</v>
      </c>
      <c r="BY62" s="105">
        <f t="shared" si="146"/>
        <v>699.84000000000015</v>
      </c>
      <c r="BZ62" s="105">
        <f t="shared" si="147"/>
        <v>22.326725289847975</v>
      </c>
      <c r="CA62" s="105">
        <f t="shared" si="148"/>
        <v>33.256210441221739</v>
      </c>
      <c r="CB62" s="106">
        <f t="shared" si="149"/>
        <v>601.75419689396472</v>
      </c>
      <c r="CC62" s="107">
        <f t="shared" si="150"/>
        <v>0.66</v>
      </c>
      <c r="CD62" s="88">
        <f t="shared" si="151"/>
        <v>9.7382326760387148</v>
      </c>
      <c r="CE62" s="23">
        <f t="shared" si="152"/>
        <v>61.792957399200716</v>
      </c>
      <c r="CF62" s="24">
        <f t="shared" si="153"/>
        <v>33.529352689986759</v>
      </c>
      <c r="CG62" s="89">
        <f t="shared" si="154"/>
        <v>33.256210441221739</v>
      </c>
      <c r="CH62" s="22"/>
      <c r="CI62" s="81">
        <v>63</v>
      </c>
      <c r="CJ62" s="105">
        <f t="shared" si="155"/>
        <v>699.84000000000015</v>
      </c>
      <c r="CK62" s="105">
        <f t="shared" si="156"/>
        <v>22.326725289847975</v>
      </c>
      <c r="CL62" s="105">
        <f t="shared" si="157"/>
        <v>33.256210441221739</v>
      </c>
      <c r="CM62" s="105">
        <f t="shared" si="158"/>
        <v>601.75419689396472</v>
      </c>
      <c r="CN62" s="115">
        <f t="shared" si="159"/>
        <v>0.66</v>
      </c>
      <c r="CO62" s="105">
        <f t="shared" si="160"/>
        <v>1888.3504505067544</v>
      </c>
      <c r="CP62" s="115">
        <f t="shared" si="161"/>
        <v>21.005644077838532</v>
      </c>
    </row>
    <row r="63" spans="1:100" ht="15" customHeight="1">
      <c r="A63" s="5">
        <v>64</v>
      </c>
      <c r="B63" s="34">
        <f t="shared" si="81"/>
        <v>2430</v>
      </c>
      <c r="C63" s="32">
        <f t="shared" si="82"/>
        <v>23.2</v>
      </c>
      <c r="D63" s="121">
        <f t="shared" si="83"/>
        <v>1882.6480498976509</v>
      </c>
      <c r="E63" s="33">
        <f t="shared" si="84"/>
        <v>1.07</v>
      </c>
      <c r="F63" s="35">
        <f t="shared" si="85"/>
        <v>981.13776625624405</v>
      </c>
      <c r="G63" s="53">
        <f t="shared" si="86"/>
        <v>11.410850498704868</v>
      </c>
      <c r="H63" s="32">
        <f t="shared" si="87"/>
        <v>85.982877995606316</v>
      </c>
      <c r="I63" s="54">
        <f t="shared" si="88"/>
        <v>21.225499110414169</v>
      </c>
      <c r="J63" s="45">
        <f t="shared" si="89"/>
        <v>21.071298527541167</v>
      </c>
      <c r="K63" s="302"/>
      <c r="L63" s="36">
        <f t="shared" si="90"/>
        <v>1944</v>
      </c>
      <c r="M63" s="32">
        <f t="shared" si="91"/>
        <v>23.2</v>
      </c>
      <c r="N63" s="33">
        <f t="shared" si="92"/>
        <v>1</v>
      </c>
      <c r="O63" s="35">
        <f t="shared" si="93"/>
        <v>924.58635464280803</v>
      </c>
      <c r="P63" s="53">
        <f t="shared" si="94"/>
        <v>11.095531703356665</v>
      </c>
      <c r="Q63" s="32">
        <f t="shared" si="95"/>
        <v>83.32961225851831</v>
      </c>
      <c r="R63" s="54">
        <f t="shared" si="96"/>
        <v>23.361816562981449</v>
      </c>
      <c r="S63" s="45">
        <f t="shared" si="97"/>
        <v>23.194456768812316</v>
      </c>
      <c r="T63" s="302"/>
      <c r="U63" s="36">
        <f t="shared" si="98"/>
        <v>1458</v>
      </c>
      <c r="V63" s="32">
        <f t="shared" si="99"/>
        <v>23.2</v>
      </c>
      <c r="W63" s="33">
        <f t="shared" si="100"/>
        <v>0.92</v>
      </c>
      <c r="X63" s="35">
        <f t="shared" si="101"/>
        <v>843.55116782636765</v>
      </c>
      <c r="Y63" s="53">
        <f t="shared" si="102"/>
        <v>10.737628791378775</v>
      </c>
      <c r="Z63" s="32">
        <f t="shared" si="103"/>
        <v>78.560284045547704</v>
      </c>
      <c r="AA63" s="54">
        <f t="shared" si="104"/>
        <v>26.192552304888029</v>
      </c>
      <c r="AB63" s="45">
        <f t="shared" si="105"/>
        <v>26.000802572602076</v>
      </c>
      <c r="AC63" s="302"/>
      <c r="AD63" s="36">
        <f t="shared" si="106"/>
        <v>1093.5</v>
      </c>
      <c r="AE63" s="32">
        <f t="shared" si="107"/>
        <v>23.2</v>
      </c>
      <c r="AF63" s="33">
        <f t="shared" si="108"/>
        <v>0.82</v>
      </c>
      <c r="AG63" s="35">
        <f t="shared" si="109"/>
        <v>755.28836962091452</v>
      </c>
      <c r="AH63" s="53">
        <f t="shared" si="110"/>
        <v>10.427675777517498</v>
      </c>
      <c r="AI63" s="32">
        <f t="shared" si="111"/>
        <v>72.431132856024121</v>
      </c>
      <c r="AJ63" s="54">
        <f t="shared" si="112"/>
        <v>29.040781854492515</v>
      </c>
      <c r="AK63" s="45">
        <f t="shared" si="113"/>
        <v>28.818669730288409</v>
      </c>
      <c r="AL63" s="302"/>
      <c r="AM63" s="36">
        <f t="shared" si="114"/>
        <v>874.80000000000007</v>
      </c>
      <c r="AN63" s="32">
        <f t="shared" si="115"/>
        <v>23.2</v>
      </c>
      <c r="AO63" s="33">
        <f t="shared" si="116"/>
        <v>0.74</v>
      </c>
      <c r="AP63" s="35">
        <f t="shared" si="117"/>
        <v>683.74633721430871</v>
      </c>
      <c r="AQ63" s="53">
        <f t="shared" si="118"/>
        <v>10.216153499222921</v>
      </c>
      <c r="AR63" s="32">
        <f t="shared" si="119"/>
        <v>66.927962394683775</v>
      </c>
      <c r="AS63" s="54">
        <f t="shared" si="120"/>
        <v>31.210769315713506</v>
      </c>
      <c r="AT63" s="45">
        <f t="shared" si="121"/>
        <v>30.962667273195663</v>
      </c>
      <c r="AU63" s="302"/>
      <c r="AV63" s="36">
        <f t="shared" si="122"/>
        <v>699.84000000000015</v>
      </c>
      <c r="AW63" s="32">
        <f t="shared" si="123"/>
        <v>23.2</v>
      </c>
      <c r="AX63" s="33">
        <f t="shared" si="124"/>
        <v>0.66</v>
      </c>
      <c r="AY63" s="35">
        <f t="shared" si="125"/>
        <v>611.36016272014649</v>
      </c>
      <c r="AZ63" s="53">
        <f t="shared" si="126"/>
        <v>10.026962222013999</v>
      </c>
      <c r="BA63" s="32">
        <f t="shared" si="127"/>
        <v>60.971623227812429</v>
      </c>
      <c r="BB63" s="54">
        <f t="shared" si="128"/>
        <v>33.305776031840203</v>
      </c>
      <c r="BC63" s="45">
        <f t="shared" si="129"/>
        <v>33.030838656208267</v>
      </c>
      <c r="BD63" s="302"/>
      <c r="BE63" s="36" t="str">
        <f t="shared" si="130"/>
        <v/>
      </c>
      <c r="BF63" s="32" t="str">
        <f t="shared" si="131"/>
        <v/>
      </c>
      <c r="BG63" s="33" t="str">
        <f t="shared" si="132"/>
        <v/>
      </c>
      <c r="BH63" s="35" t="str">
        <f t="shared" si="133"/>
        <v/>
      </c>
      <c r="BI63" s="53" t="str">
        <f t="shared" si="134"/>
        <v/>
      </c>
      <c r="BJ63" s="32" t="str">
        <f t="shared" si="135"/>
        <v/>
      </c>
      <c r="BK63" s="54" t="str">
        <f t="shared" si="136"/>
        <v/>
      </c>
      <c r="BL63" s="45" t="str">
        <f t="shared" si="137"/>
        <v/>
      </c>
      <c r="BM63" s="302"/>
      <c r="BN63" s="36" t="str">
        <f t="shared" si="138"/>
        <v/>
      </c>
      <c r="BO63" s="32" t="str">
        <f t="shared" si="139"/>
        <v/>
      </c>
      <c r="BP63" s="33" t="str">
        <f t="shared" si="140"/>
        <v/>
      </c>
      <c r="BQ63" s="35" t="str">
        <f t="shared" si="141"/>
        <v/>
      </c>
      <c r="BR63" s="53" t="str">
        <f t="shared" si="142"/>
        <v/>
      </c>
      <c r="BS63" s="32" t="str">
        <f t="shared" si="143"/>
        <v/>
      </c>
      <c r="BT63" s="54" t="str">
        <f t="shared" si="144"/>
        <v/>
      </c>
      <c r="BU63" s="45" t="str">
        <f t="shared" si="145"/>
        <v/>
      </c>
      <c r="BV63" s="5">
        <v>64</v>
      </c>
      <c r="BX63" s="81">
        <v>64</v>
      </c>
      <c r="BY63" s="105">
        <f t="shared" si="146"/>
        <v>699.84000000000015</v>
      </c>
      <c r="BZ63" s="105">
        <f t="shared" si="147"/>
        <v>22.510885422803177</v>
      </c>
      <c r="CA63" s="105">
        <f t="shared" si="148"/>
        <v>33.412372246416027</v>
      </c>
      <c r="CB63" s="106">
        <f t="shared" si="149"/>
        <v>611.36016272014649</v>
      </c>
      <c r="CC63" s="107">
        <f t="shared" si="150"/>
        <v>0.66</v>
      </c>
      <c r="CD63" s="88">
        <f t="shared" si="151"/>
        <v>9.7991212726701775</v>
      </c>
      <c r="CE63" s="23">
        <f t="shared" si="152"/>
        <v>62.389284274421072</v>
      </c>
      <c r="CF63" s="24">
        <f t="shared" si="153"/>
        <v>33.690750102364021</v>
      </c>
      <c r="CG63" s="89">
        <f t="shared" si="154"/>
        <v>33.412372246416027</v>
      </c>
      <c r="CH63" s="22"/>
      <c r="CI63" s="81">
        <v>64</v>
      </c>
      <c r="CJ63" s="105">
        <f t="shared" si="155"/>
        <v>699.84000000000015</v>
      </c>
      <c r="CK63" s="105">
        <f t="shared" si="156"/>
        <v>22.510885422803177</v>
      </c>
      <c r="CL63" s="105">
        <f t="shared" si="157"/>
        <v>33.412372246416027</v>
      </c>
      <c r="CM63" s="105">
        <f t="shared" si="158"/>
        <v>611.36016272014649</v>
      </c>
      <c r="CN63" s="115">
        <f t="shared" si="159"/>
        <v>0.66</v>
      </c>
      <c r="CO63" s="105">
        <f t="shared" si="160"/>
        <v>1882.6480498976509</v>
      </c>
      <c r="CP63" s="115">
        <f t="shared" si="161"/>
        <v>21.071298527541167</v>
      </c>
    </row>
    <row r="64" spans="1:100" ht="15" customHeight="1">
      <c r="A64" s="5">
        <v>65</v>
      </c>
      <c r="B64" s="34">
        <f t="shared" si="81"/>
        <v>2430</v>
      </c>
      <c r="C64" s="32">
        <f t="shared" si="82"/>
        <v>23.4</v>
      </c>
      <c r="D64" s="121">
        <f t="shared" si="83"/>
        <v>1876.9579481153444</v>
      </c>
      <c r="E64" s="33">
        <f t="shared" si="84"/>
        <v>1.07</v>
      </c>
      <c r="F64" s="35">
        <f t="shared" si="85"/>
        <v>994.342665420559</v>
      </c>
      <c r="G64" s="53">
        <f t="shared" si="86"/>
        <v>11.488906278866116</v>
      </c>
      <c r="H64" s="32">
        <f t="shared" si="87"/>
        <v>86.548070049945125</v>
      </c>
      <c r="I64" s="54">
        <f t="shared" si="88"/>
        <v>21.295145731376728</v>
      </c>
      <c r="J64" s="45">
        <f t="shared" si="89"/>
        <v>21.136334813972269</v>
      </c>
      <c r="K64" s="302"/>
      <c r="L64" s="36">
        <f t="shared" si="90"/>
        <v>1944</v>
      </c>
      <c r="M64" s="32">
        <f t="shared" si="91"/>
        <v>23.4</v>
      </c>
      <c r="N64" s="33">
        <f t="shared" si="92"/>
        <v>1.01</v>
      </c>
      <c r="O64" s="35">
        <f t="shared" si="93"/>
        <v>937.36171878439609</v>
      </c>
      <c r="P64" s="53">
        <f t="shared" si="94"/>
        <v>11.170869218040773</v>
      </c>
      <c r="Q64" s="32">
        <f t="shared" si="95"/>
        <v>83.911260662739849</v>
      </c>
      <c r="R64" s="54">
        <f t="shared" si="96"/>
        <v>23.443208599643555</v>
      </c>
      <c r="S64" s="45">
        <f t="shared" si="97"/>
        <v>23.271280399712825</v>
      </c>
      <c r="T64" s="302"/>
      <c r="U64" s="36">
        <f t="shared" si="98"/>
        <v>1458</v>
      </c>
      <c r="V64" s="32">
        <f t="shared" si="99"/>
        <v>23.4</v>
      </c>
      <c r="W64" s="33">
        <f t="shared" si="100"/>
        <v>0.92</v>
      </c>
      <c r="X64" s="35">
        <f t="shared" si="101"/>
        <v>855.64070048493522</v>
      </c>
      <c r="Y64" s="53">
        <f t="shared" si="102"/>
        <v>10.809880936132041</v>
      </c>
      <c r="Z64" s="32">
        <f t="shared" si="103"/>
        <v>79.153573063414143</v>
      </c>
      <c r="AA64" s="54">
        <f t="shared" si="104"/>
        <v>26.29126964625242</v>
      </c>
      <c r="AB64" s="45">
        <f t="shared" si="105"/>
        <v>26.094906087180011</v>
      </c>
      <c r="AC64" s="302"/>
      <c r="AD64" s="36">
        <f t="shared" si="106"/>
        <v>1093.5</v>
      </c>
      <c r="AE64" s="32">
        <f t="shared" si="107"/>
        <v>23.4</v>
      </c>
      <c r="AF64" s="33">
        <f t="shared" si="108"/>
        <v>0.82</v>
      </c>
      <c r="AG64" s="35">
        <f t="shared" si="109"/>
        <v>766.53650833954828</v>
      </c>
      <c r="AH64" s="53">
        <f t="shared" si="110"/>
        <v>10.49725591353058</v>
      </c>
      <c r="AI64" s="32">
        <f t="shared" si="111"/>
        <v>73.022560815299428</v>
      </c>
      <c r="AJ64" s="54">
        <f t="shared" si="112"/>
        <v>29.159105363271209</v>
      </c>
      <c r="AK64" s="45">
        <f t="shared" si="113"/>
        <v>28.932232895626846</v>
      </c>
      <c r="AL64" s="302"/>
      <c r="AM64" s="36">
        <f t="shared" si="114"/>
        <v>874.80000000000007</v>
      </c>
      <c r="AN64" s="32">
        <f t="shared" si="115"/>
        <v>23.4</v>
      </c>
      <c r="AO64" s="33">
        <f t="shared" si="116"/>
        <v>0.75</v>
      </c>
      <c r="AP64" s="35">
        <f t="shared" si="117"/>
        <v>694.2401489113663</v>
      </c>
      <c r="AQ64" s="53">
        <f t="shared" si="118"/>
        <v>10.28391016731967</v>
      </c>
      <c r="AR64" s="32">
        <f t="shared" si="119"/>
        <v>67.507410859881958</v>
      </c>
      <c r="AS64" s="54">
        <f t="shared" si="120"/>
        <v>31.34558633503779</v>
      </c>
      <c r="AT64" s="45">
        <f t="shared" si="121"/>
        <v>31.092551445302345</v>
      </c>
      <c r="AU64" s="302"/>
      <c r="AV64" s="36">
        <f t="shared" si="122"/>
        <v>699.84000000000015</v>
      </c>
      <c r="AW64" s="32">
        <f t="shared" si="123"/>
        <v>23.4</v>
      </c>
      <c r="AX64" s="33">
        <f t="shared" si="124"/>
        <v>0.67</v>
      </c>
      <c r="AY64" s="35">
        <f t="shared" si="125"/>
        <v>621.02473898767221</v>
      </c>
      <c r="AZ64" s="53">
        <f t="shared" si="126"/>
        <v>10.093087930824463</v>
      </c>
      <c r="BA64" s="32">
        <f t="shared" si="127"/>
        <v>61.529706591681624</v>
      </c>
      <c r="BB64" s="54">
        <f t="shared" si="128"/>
        <v>33.45785546409882</v>
      </c>
      <c r="BC64" s="45">
        <f t="shared" si="129"/>
        <v>33.177772487352939</v>
      </c>
      <c r="BD64" s="302"/>
      <c r="BE64" s="36" t="str">
        <f t="shared" si="130"/>
        <v/>
      </c>
      <c r="BF64" s="32" t="str">
        <f t="shared" si="131"/>
        <v/>
      </c>
      <c r="BG64" s="33" t="str">
        <f t="shared" si="132"/>
        <v/>
      </c>
      <c r="BH64" s="35" t="str">
        <f t="shared" si="133"/>
        <v/>
      </c>
      <c r="BI64" s="53" t="str">
        <f t="shared" si="134"/>
        <v/>
      </c>
      <c r="BJ64" s="32" t="str">
        <f t="shared" si="135"/>
        <v/>
      </c>
      <c r="BK64" s="54" t="str">
        <f t="shared" si="136"/>
        <v/>
      </c>
      <c r="BL64" s="45" t="str">
        <f t="shared" si="137"/>
        <v/>
      </c>
      <c r="BM64" s="302"/>
      <c r="BN64" s="36" t="str">
        <f t="shared" si="138"/>
        <v/>
      </c>
      <c r="BO64" s="32" t="str">
        <f t="shared" si="139"/>
        <v/>
      </c>
      <c r="BP64" s="33" t="str">
        <f t="shared" si="140"/>
        <v/>
      </c>
      <c r="BQ64" s="35" t="str">
        <f t="shared" si="141"/>
        <v/>
      </c>
      <c r="BR64" s="53" t="str">
        <f t="shared" si="142"/>
        <v/>
      </c>
      <c r="BS64" s="32" t="str">
        <f t="shared" si="143"/>
        <v/>
      </c>
      <c r="BT64" s="54" t="str">
        <f t="shared" si="144"/>
        <v/>
      </c>
      <c r="BU64" s="45" t="str">
        <f t="shared" si="145"/>
        <v/>
      </c>
      <c r="BV64" s="5">
        <v>65</v>
      </c>
      <c r="BX64" s="81">
        <v>65</v>
      </c>
      <c r="BY64" s="105">
        <f t="shared" si="146"/>
        <v>699.84000000000015</v>
      </c>
      <c r="BZ64" s="105">
        <f t="shared" si="147"/>
        <v>22.695045555758377</v>
      </c>
      <c r="CA64" s="105">
        <f t="shared" si="148"/>
        <v>33.567409570076229</v>
      </c>
      <c r="CB64" s="106">
        <f t="shared" si="149"/>
        <v>621.02473898767221</v>
      </c>
      <c r="CC64" s="107">
        <f t="shared" si="150"/>
        <v>0.67</v>
      </c>
      <c r="CD64" s="88">
        <f t="shared" si="151"/>
        <v>9.8600098693016385</v>
      </c>
      <c r="CE64" s="23">
        <f t="shared" si="152"/>
        <v>62.984190403417713</v>
      </c>
      <c r="CF64" s="24">
        <f t="shared" si="153"/>
        <v>33.850996219541997</v>
      </c>
      <c r="CG64" s="89">
        <f t="shared" si="154"/>
        <v>33.567409570076229</v>
      </c>
      <c r="CH64" s="22"/>
      <c r="CI64" s="81">
        <v>65</v>
      </c>
      <c r="CJ64" s="105">
        <f t="shared" si="155"/>
        <v>699.84000000000015</v>
      </c>
      <c r="CK64" s="105">
        <f t="shared" si="156"/>
        <v>22.695045555758377</v>
      </c>
      <c r="CL64" s="105">
        <f t="shared" si="157"/>
        <v>33.567409570076229</v>
      </c>
      <c r="CM64" s="105">
        <f t="shared" si="158"/>
        <v>621.02473898767221</v>
      </c>
      <c r="CN64" s="115">
        <f t="shared" si="159"/>
        <v>0.67</v>
      </c>
      <c r="CO64" s="105">
        <f t="shared" si="160"/>
        <v>1876.9579481153444</v>
      </c>
      <c r="CP64" s="115">
        <f t="shared" si="161"/>
        <v>21.136334813972269</v>
      </c>
    </row>
    <row r="65" spans="1:94" ht="15" customHeight="1">
      <c r="A65" s="5">
        <v>66</v>
      </c>
      <c r="B65" s="34">
        <f t="shared" si="81"/>
        <v>2430</v>
      </c>
      <c r="C65" s="32">
        <f t="shared" si="82"/>
        <v>23.6</v>
      </c>
      <c r="D65" s="121">
        <f t="shared" si="83"/>
        <v>1871.2803888108999</v>
      </c>
      <c r="E65" s="33">
        <f t="shared" si="84"/>
        <v>1.07</v>
      </c>
      <c r="F65" s="35">
        <f t="shared" si="85"/>
        <v>1007.598497872107</v>
      </c>
      <c r="G65" s="53">
        <f t="shared" si="86"/>
        <v>11.566962059027366</v>
      </c>
      <c r="H65" s="32">
        <f t="shared" si="87"/>
        <v>87.110037426441878</v>
      </c>
      <c r="I65" s="54">
        <f t="shared" si="88"/>
        <v>21.36416988115203</v>
      </c>
      <c r="J65" s="45">
        <f t="shared" si="89"/>
        <v>21.20076312657007</v>
      </c>
      <c r="K65" s="302"/>
      <c r="L65" s="36">
        <f t="shared" si="90"/>
        <v>1944</v>
      </c>
      <c r="M65" s="32">
        <f t="shared" si="91"/>
        <v>23.6</v>
      </c>
      <c r="N65" s="33">
        <f t="shared" si="92"/>
        <v>1.01</v>
      </c>
      <c r="O65" s="35">
        <f t="shared" si="93"/>
        <v>950.18991048655323</v>
      </c>
      <c r="P65" s="53">
        <f t="shared" si="94"/>
        <v>11.246206732724882</v>
      </c>
      <c r="Q65" s="32">
        <f t="shared" si="95"/>
        <v>84.489813593914647</v>
      </c>
      <c r="R65" s="54">
        <f t="shared" si="96"/>
        <v>23.523888107688723</v>
      </c>
      <c r="S65" s="45">
        <f t="shared" si="97"/>
        <v>23.347408096787888</v>
      </c>
      <c r="T65" s="302"/>
      <c r="U65" s="36">
        <f t="shared" si="98"/>
        <v>1458</v>
      </c>
      <c r="V65" s="32">
        <f t="shared" si="99"/>
        <v>23.6</v>
      </c>
      <c r="W65" s="33">
        <f t="shared" si="100"/>
        <v>0.92</v>
      </c>
      <c r="X65" s="35">
        <f t="shared" si="101"/>
        <v>867.78549460080308</v>
      </c>
      <c r="Y65" s="53">
        <f t="shared" si="102"/>
        <v>10.882133080885307</v>
      </c>
      <c r="Z65" s="32">
        <f t="shared" si="103"/>
        <v>79.74406195464438</v>
      </c>
      <c r="AA65" s="54">
        <f t="shared" si="104"/>
        <v>26.389154402623195</v>
      </c>
      <c r="AB65" s="45">
        <f t="shared" si="105"/>
        <v>26.18819640766883</v>
      </c>
      <c r="AC65" s="302"/>
      <c r="AD65" s="36">
        <f t="shared" si="106"/>
        <v>1093.5</v>
      </c>
      <c r="AE65" s="32">
        <f t="shared" si="107"/>
        <v>23.6</v>
      </c>
      <c r="AF65" s="33">
        <f t="shared" si="108"/>
        <v>0.83</v>
      </c>
      <c r="AG65" s="35">
        <f t="shared" si="109"/>
        <v>777.84191843409576</v>
      </c>
      <c r="AH65" s="53">
        <f t="shared" si="110"/>
        <v>10.566836049543662</v>
      </c>
      <c r="AI65" s="32">
        <f t="shared" si="111"/>
        <v>73.611619863041938</v>
      </c>
      <c r="AJ65" s="54">
        <f t="shared" si="112"/>
        <v>29.276479596028835</v>
      </c>
      <c r="AK65" s="45">
        <f t="shared" si="113"/>
        <v>29.044868893582748</v>
      </c>
      <c r="AL65" s="302"/>
      <c r="AM65" s="36">
        <f t="shared" si="114"/>
        <v>874.80000000000007</v>
      </c>
      <c r="AN65" s="32">
        <f t="shared" si="115"/>
        <v>23.6</v>
      </c>
      <c r="AO65" s="33">
        <f t="shared" si="116"/>
        <v>0.75</v>
      </c>
      <c r="AP65" s="35">
        <f t="shared" si="117"/>
        <v>704.79215313850102</v>
      </c>
      <c r="AQ65" s="53">
        <f t="shared" si="118"/>
        <v>10.35166683541642</v>
      </c>
      <c r="AR65" s="32">
        <f t="shared" si="119"/>
        <v>68.084895345276934</v>
      </c>
      <c r="AS65" s="54">
        <f t="shared" si="120"/>
        <v>31.479371961414131</v>
      </c>
      <c r="AT65" s="45">
        <f t="shared" si="121"/>
        <v>31.221428245602834</v>
      </c>
      <c r="AU65" s="302"/>
      <c r="AV65" s="36">
        <f t="shared" si="122"/>
        <v>699.84000000000015</v>
      </c>
      <c r="AW65" s="32">
        <f t="shared" si="123"/>
        <v>23.6</v>
      </c>
      <c r="AX65" s="33">
        <f t="shared" si="124"/>
        <v>0.67</v>
      </c>
      <c r="AY65" s="35">
        <f t="shared" si="125"/>
        <v>630.74760240106696</v>
      </c>
      <c r="AZ65" s="53">
        <f t="shared" si="126"/>
        <v>10.159213639634931</v>
      </c>
      <c r="BA65" s="32">
        <f t="shared" si="127"/>
        <v>62.086262261508338</v>
      </c>
      <c r="BB65" s="54">
        <f t="shared" si="128"/>
        <v>33.608833268083607</v>
      </c>
      <c r="BC65" s="45">
        <f t="shared" si="129"/>
        <v>33.323630347146278</v>
      </c>
      <c r="BD65" s="302"/>
      <c r="BE65" s="36" t="str">
        <f t="shared" si="130"/>
        <v/>
      </c>
      <c r="BF65" s="32" t="str">
        <f t="shared" si="131"/>
        <v/>
      </c>
      <c r="BG65" s="33" t="str">
        <f t="shared" si="132"/>
        <v/>
      </c>
      <c r="BH65" s="35" t="str">
        <f t="shared" si="133"/>
        <v/>
      </c>
      <c r="BI65" s="53" t="str">
        <f t="shared" si="134"/>
        <v/>
      </c>
      <c r="BJ65" s="32" t="str">
        <f t="shared" si="135"/>
        <v/>
      </c>
      <c r="BK65" s="54" t="str">
        <f t="shared" si="136"/>
        <v/>
      </c>
      <c r="BL65" s="45" t="str">
        <f t="shared" si="137"/>
        <v/>
      </c>
      <c r="BM65" s="302"/>
      <c r="BN65" s="36" t="str">
        <f t="shared" si="138"/>
        <v/>
      </c>
      <c r="BO65" s="32" t="str">
        <f t="shared" si="139"/>
        <v/>
      </c>
      <c r="BP65" s="33" t="str">
        <f t="shared" si="140"/>
        <v/>
      </c>
      <c r="BQ65" s="35" t="str">
        <f t="shared" si="141"/>
        <v/>
      </c>
      <c r="BR65" s="53" t="str">
        <f t="shared" si="142"/>
        <v/>
      </c>
      <c r="BS65" s="32" t="str">
        <f t="shared" si="143"/>
        <v/>
      </c>
      <c r="BT65" s="54" t="str">
        <f t="shared" si="144"/>
        <v/>
      </c>
      <c r="BU65" s="45" t="str">
        <f t="shared" si="145"/>
        <v/>
      </c>
      <c r="BV65" s="5">
        <v>66</v>
      </c>
      <c r="BX65" s="81">
        <v>66</v>
      </c>
      <c r="BY65" s="105">
        <f t="shared" si="146"/>
        <v>699.84000000000015</v>
      </c>
      <c r="BZ65" s="105">
        <f t="shared" si="147"/>
        <v>22.879205688713576</v>
      </c>
      <c r="CA65" s="105">
        <f t="shared" si="148"/>
        <v>33.721336627627686</v>
      </c>
      <c r="CB65" s="106">
        <f t="shared" si="149"/>
        <v>630.74760240106696</v>
      </c>
      <c r="CC65" s="107">
        <f t="shared" si="150"/>
        <v>0.67</v>
      </c>
      <c r="CD65" s="88">
        <f t="shared" si="151"/>
        <v>9.9208984659330977</v>
      </c>
      <c r="CE65" s="23">
        <f t="shared" si="152"/>
        <v>63.577669357968055</v>
      </c>
      <c r="CF65" s="24">
        <f t="shared" si="153"/>
        <v>34.010105595917949</v>
      </c>
      <c r="CG65" s="89">
        <f t="shared" si="154"/>
        <v>33.721336627627686</v>
      </c>
      <c r="CH65" s="22"/>
      <c r="CI65" s="81">
        <v>66</v>
      </c>
      <c r="CJ65" s="105">
        <f t="shared" si="155"/>
        <v>699.84000000000015</v>
      </c>
      <c r="CK65" s="105">
        <f t="shared" si="156"/>
        <v>22.879205688713576</v>
      </c>
      <c r="CL65" s="105">
        <f t="shared" si="157"/>
        <v>33.721336627627686</v>
      </c>
      <c r="CM65" s="105">
        <f t="shared" si="158"/>
        <v>630.74760240106696</v>
      </c>
      <c r="CN65" s="115">
        <f t="shared" si="159"/>
        <v>0.67</v>
      </c>
      <c r="CO65" s="105">
        <f t="shared" si="160"/>
        <v>1871.2803888108999</v>
      </c>
      <c r="CP65" s="115">
        <f t="shared" si="161"/>
        <v>21.20076312657007</v>
      </c>
    </row>
    <row r="66" spans="1:94" ht="15" customHeight="1">
      <c r="A66" s="5">
        <v>67</v>
      </c>
      <c r="B66" s="34">
        <f t="shared" si="81"/>
        <v>2430</v>
      </c>
      <c r="C66" s="32">
        <f t="shared" si="82"/>
        <v>23.8</v>
      </c>
      <c r="D66" s="121">
        <f t="shared" si="83"/>
        <v>1865.6156075168149</v>
      </c>
      <c r="E66" s="33">
        <f t="shared" si="84"/>
        <v>1.07</v>
      </c>
      <c r="F66" s="35">
        <f t="shared" si="85"/>
        <v>1020.9049063263541</v>
      </c>
      <c r="G66" s="53">
        <f t="shared" si="86"/>
        <v>11.645017839188615</v>
      </c>
      <c r="H66" s="32">
        <f t="shared" si="87"/>
        <v>87.668814288178652</v>
      </c>
      <c r="I66" s="54">
        <f t="shared" si="88"/>
        <v>21.432581749753933</v>
      </c>
      <c r="J66" s="45">
        <f t="shared" si="89"/>
        <v>21.264593418022997</v>
      </c>
      <c r="K66" s="302"/>
      <c r="L66" s="36">
        <f t="shared" si="90"/>
        <v>1944</v>
      </c>
      <c r="M66" s="32">
        <f t="shared" si="91"/>
        <v>23.8</v>
      </c>
      <c r="N66" s="33">
        <f t="shared" si="92"/>
        <v>1.01</v>
      </c>
      <c r="O66" s="35">
        <f t="shared" si="93"/>
        <v>963.07055828614534</v>
      </c>
      <c r="P66" s="53">
        <f t="shared" si="94"/>
        <v>11.321544247408992</v>
      </c>
      <c r="Q66" s="32">
        <f t="shared" si="95"/>
        <v>85.065300036834657</v>
      </c>
      <c r="R66" s="54">
        <f t="shared" si="96"/>
        <v>23.603866414864285</v>
      </c>
      <c r="S66" s="45">
        <f t="shared" si="97"/>
        <v>23.422850923961594</v>
      </c>
      <c r="T66" s="302"/>
      <c r="U66" s="36">
        <f t="shared" si="98"/>
        <v>1458</v>
      </c>
      <c r="V66" s="32">
        <f t="shared" si="99"/>
        <v>23.8</v>
      </c>
      <c r="W66" s="33">
        <f t="shared" si="100"/>
        <v>0.92</v>
      </c>
      <c r="X66" s="35">
        <f t="shared" si="101"/>
        <v>879.98516960501502</v>
      </c>
      <c r="Y66" s="53">
        <f t="shared" si="102"/>
        <v>10.954385225638571</v>
      </c>
      <c r="Z66" s="32">
        <f t="shared" si="103"/>
        <v>80.331771384616204</v>
      </c>
      <c r="AA66" s="54">
        <f t="shared" si="104"/>
        <v>26.486219211716953</v>
      </c>
      <c r="AB66" s="45">
        <f t="shared" si="105"/>
        <v>26.280685877452719</v>
      </c>
      <c r="AC66" s="302"/>
      <c r="AD66" s="36">
        <f t="shared" si="106"/>
        <v>1093.5</v>
      </c>
      <c r="AE66" s="32">
        <f t="shared" si="107"/>
        <v>23.8</v>
      </c>
      <c r="AF66" s="33">
        <f t="shared" si="108"/>
        <v>0.83</v>
      </c>
      <c r="AG66" s="35">
        <f t="shared" si="109"/>
        <v>789.20422682391086</v>
      </c>
      <c r="AH66" s="53">
        <f t="shared" si="110"/>
        <v>10.636416185556744</v>
      </c>
      <c r="AI66" s="32">
        <f t="shared" si="111"/>
        <v>74.198321413520489</v>
      </c>
      <c r="AJ66" s="54">
        <f t="shared" si="112"/>
        <v>29.392918185775059</v>
      </c>
      <c r="AK66" s="45">
        <f t="shared" si="113"/>
        <v>29.15659103965298</v>
      </c>
      <c r="AL66" s="302"/>
      <c r="AM66" s="36">
        <f t="shared" si="114"/>
        <v>874.80000000000007</v>
      </c>
      <c r="AN66" s="32">
        <f t="shared" si="115"/>
        <v>23.8</v>
      </c>
      <c r="AO66" s="33">
        <f t="shared" si="116"/>
        <v>0.75</v>
      </c>
      <c r="AP66" s="35">
        <f t="shared" si="117"/>
        <v>715.40199697288529</v>
      </c>
      <c r="AQ66" s="53">
        <f t="shared" si="118"/>
        <v>10.419423503513169</v>
      </c>
      <c r="AR66" s="32">
        <f t="shared" si="119"/>
        <v>68.660420294046943</v>
      </c>
      <c r="AS66" s="54">
        <f t="shared" si="120"/>
        <v>31.612140312557145</v>
      </c>
      <c r="AT66" s="45">
        <f t="shared" si="121"/>
        <v>31.349311463010189</v>
      </c>
      <c r="AU66" s="302"/>
      <c r="AV66" s="36">
        <f t="shared" si="122"/>
        <v>699.84000000000015</v>
      </c>
      <c r="AW66" s="32">
        <f t="shared" si="123"/>
        <v>23.8</v>
      </c>
      <c r="AX66" s="33">
        <f t="shared" si="124"/>
        <v>0.67</v>
      </c>
      <c r="AY66" s="35">
        <f t="shared" si="125"/>
        <v>640.52843284887797</v>
      </c>
      <c r="AZ66" s="53">
        <f t="shared" si="126"/>
        <v>10.225339348445395</v>
      </c>
      <c r="BA66" s="32">
        <f t="shared" si="127"/>
        <v>62.641288569680619</v>
      </c>
      <c r="BB66" s="54">
        <f t="shared" si="128"/>
        <v>33.758723774747359</v>
      </c>
      <c r="BC66" s="45">
        <f t="shared" si="129"/>
        <v>33.46842623277319</v>
      </c>
      <c r="BD66" s="302"/>
      <c r="BE66" s="36" t="str">
        <f t="shared" si="130"/>
        <v/>
      </c>
      <c r="BF66" s="32" t="str">
        <f t="shared" si="131"/>
        <v/>
      </c>
      <c r="BG66" s="33" t="str">
        <f t="shared" si="132"/>
        <v/>
      </c>
      <c r="BH66" s="35" t="str">
        <f t="shared" si="133"/>
        <v/>
      </c>
      <c r="BI66" s="53" t="str">
        <f t="shared" si="134"/>
        <v/>
      </c>
      <c r="BJ66" s="32" t="str">
        <f t="shared" si="135"/>
        <v/>
      </c>
      <c r="BK66" s="54" t="str">
        <f t="shared" si="136"/>
        <v/>
      </c>
      <c r="BL66" s="45" t="str">
        <f t="shared" si="137"/>
        <v/>
      </c>
      <c r="BM66" s="302"/>
      <c r="BN66" s="36" t="str">
        <f t="shared" si="138"/>
        <v/>
      </c>
      <c r="BO66" s="32" t="str">
        <f t="shared" si="139"/>
        <v/>
      </c>
      <c r="BP66" s="33" t="str">
        <f t="shared" si="140"/>
        <v/>
      </c>
      <c r="BQ66" s="35" t="str">
        <f t="shared" si="141"/>
        <v/>
      </c>
      <c r="BR66" s="53" t="str">
        <f t="shared" si="142"/>
        <v/>
      </c>
      <c r="BS66" s="32" t="str">
        <f t="shared" si="143"/>
        <v/>
      </c>
      <c r="BT66" s="54" t="str">
        <f t="shared" si="144"/>
        <v/>
      </c>
      <c r="BU66" s="45" t="str">
        <f t="shared" si="145"/>
        <v/>
      </c>
      <c r="BV66" s="5">
        <v>67</v>
      </c>
      <c r="BX66" s="81">
        <v>67</v>
      </c>
      <c r="BY66" s="105">
        <f t="shared" si="146"/>
        <v>699.84000000000015</v>
      </c>
      <c r="BZ66" s="105">
        <f t="shared" si="147"/>
        <v>23.063365821668778</v>
      </c>
      <c r="CA66" s="105">
        <f t="shared" si="148"/>
        <v>33.874167381676457</v>
      </c>
      <c r="CB66" s="106">
        <f t="shared" si="149"/>
        <v>640.52843284887797</v>
      </c>
      <c r="CC66" s="107">
        <f t="shared" si="150"/>
        <v>0.67</v>
      </c>
      <c r="CD66" s="88">
        <f t="shared" si="151"/>
        <v>9.9817870625645604</v>
      </c>
      <c r="CE66" s="23">
        <f t="shared" si="152"/>
        <v>64.169715185680474</v>
      </c>
      <c r="CF66" s="24">
        <f t="shared" si="153"/>
        <v>34.168092527041289</v>
      </c>
      <c r="CG66" s="89">
        <f t="shared" si="154"/>
        <v>33.874167381676457</v>
      </c>
      <c r="CH66" s="22"/>
      <c r="CI66" s="81">
        <v>67</v>
      </c>
      <c r="CJ66" s="105">
        <f t="shared" si="155"/>
        <v>699.84000000000015</v>
      </c>
      <c r="CK66" s="105">
        <f t="shared" si="156"/>
        <v>23.063365821668778</v>
      </c>
      <c r="CL66" s="105">
        <f t="shared" si="157"/>
        <v>33.874167381676457</v>
      </c>
      <c r="CM66" s="105">
        <f t="shared" si="158"/>
        <v>640.52843284887797</v>
      </c>
      <c r="CN66" s="115">
        <f t="shared" si="159"/>
        <v>0.67</v>
      </c>
      <c r="CO66" s="105">
        <f t="shared" si="160"/>
        <v>1865.6156075168149</v>
      </c>
      <c r="CP66" s="115">
        <f t="shared" si="161"/>
        <v>21.264593418022997</v>
      </c>
    </row>
    <row r="67" spans="1:94" ht="15" customHeight="1">
      <c r="A67" s="5">
        <v>68</v>
      </c>
      <c r="B67" s="34">
        <f t="shared" si="81"/>
        <v>2430</v>
      </c>
      <c r="C67" s="32">
        <f t="shared" si="82"/>
        <v>23.9</v>
      </c>
      <c r="D67" s="121">
        <f t="shared" si="83"/>
        <v>1862.788080056604</v>
      </c>
      <c r="E67" s="33">
        <f t="shared" si="84"/>
        <v>1.07</v>
      </c>
      <c r="F67" s="35">
        <f t="shared" si="85"/>
        <v>1027.5769664391078</v>
      </c>
      <c r="G67" s="53">
        <f t="shared" si="86"/>
        <v>11.684045729269238</v>
      </c>
      <c r="H67" s="32">
        <f t="shared" si="87"/>
        <v>87.947016833815155</v>
      </c>
      <c r="I67" s="54">
        <f t="shared" si="88"/>
        <v>21.466561198489327</v>
      </c>
      <c r="J67" s="45">
        <f t="shared" si="89"/>
        <v>21.296287353032724</v>
      </c>
      <c r="K67" s="302"/>
      <c r="L67" s="36">
        <f t="shared" si="90"/>
        <v>1944</v>
      </c>
      <c r="M67" s="32">
        <f t="shared" si="91"/>
        <v>23.9</v>
      </c>
      <c r="N67" s="33">
        <f t="shared" si="92"/>
        <v>1.01</v>
      </c>
      <c r="O67" s="35">
        <f t="shared" si="93"/>
        <v>969.53043868989107</v>
      </c>
      <c r="P67" s="53">
        <f t="shared" si="94"/>
        <v>11.359213004751046</v>
      </c>
      <c r="Q67" s="32">
        <f t="shared" si="95"/>
        <v>85.351902309110699</v>
      </c>
      <c r="R67" s="54">
        <f t="shared" si="96"/>
        <v>23.643596088574412</v>
      </c>
      <c r="S67" s="45">
        <f t="shared" si="97"/>
        <v>23.460318900957144</v>
      </c>
      <c r="T67" s="302"/>
      <c r="U67" s="36">
        <f t="shared" si="98"/>
        <v>1458</v>
      </c>
      <c r="V67" s="32">
        <f t="shared" si="99"/>
        <v>23.9</v>
      </c>
      <c r="W67" s="33">
        <f t="shared" si="100"/>
        <v>0.92</v>
      </c>
      <c r="X67" s="35">
        <f t="shared" si="101"/>
        <v>886.10546999687756</v>
      </c>
      <c r="Y67" s="53">
        <f t="shared" si="102"/>
        <v>10.990511298015203</v>
      </c>
      <c r="Z67" s="32">
        <f t="shared" si="103"/>
        <v>80.624590246033506</v>
      </c>
      <c r="AA67" s="54">
        <f t="shared" si="104"/>
        <v>26.534448011425592</v>
      </c>
      <c r="AB67" s="45">
        <f t="shared" si="105"/>
        <v>26.326634078463101</v>
      </c>
      <c r="AC67" s="302"/>
      <c r="AD67" s="36">
        <f t="shared" si="106"/>
        <v>1093.5</v>
      </c>
      <c r="AE67" s="32">
        <f t="shared" si="107"/>
        <v>23.9</v>
      </c>
      <c r="AF67" s="33">
        <f t="shared" si="108"/>
        <v>0.83</v>
      </c>
      <c r="AG67" s="35">
        <f t="shared" si="109"/>
        <v>794.90660260087861</v>
      </c>
      <c r="AH67" s="53">
        <f t="shared" si="110"/>
        <v>10.671206253563286</v>
      </c>
      <c r="AI67" s="32">
        <f t="shared" si="111"/>
        <v>74.490791735512246</v>
      </c>
      <c r="AJ67" s="54">
        <f t="shared" si="112"/>
        <v>29.450790799298204</v>
      </c>
      <c r="AK67" s="45">
        <f t="shared" si="113"/>
        <v>29.212113505546771</v>
      </c>
      <c r="AL67" s="302"/>
      <c r="AM67" s="36">
        <f t="shared" si="114"/>
        <v>874.80000000000007</v>
      </c>
      <c r="AN67" s="32">
        <f t="shared" si="115"/>
        <v>23.9</v>
      </c>
      <c r="AO67" s="33">
        <f t="shared" si="116"/>
        <v>0.75</v>
      </c>
      <c r="AP67" s="35">
        <f t="shared" si="117"/>
        <v>720.72849955859294</v>
      </c>
      <c r="AQ67" s="53">
        <f t="shared" si="118"/>
        <v>10.453301837561543</v>
      </c>
      <c r="AR67" s="32">
        <f t="shared" si="119"/>
        <v>68.947449404820617</v>
      </c>
      <c r="AS67" s="54">
        <f t="shared" si="120"/>
        <v>31.678147346843922</v>
      </c>
      <c r="AT67" s="45">
        <f t="shared" si="121"/>
        <v>31.412884714049653</v>
      </c>
      <c r="AU67" s="302"/>
      <c r="AV67" s="36">
        <f t="shared" si="122"/>
        <v>699.84000000000015</v>
      </c>
      <c r="AW67" s="32">
        <f t="shared" si="123"/>
        <v>23.9</v>
      </c>
      <c r="AX67" s="33">
        <f t="shared" si="124"/>
        <v>0.67</v>
      </c>
      <c r="AY67" s="35">
        <f t="shared" si="125"/>
        <v>645.44048653706704</v>
      </c>
      <c r="AZ67" s="53">
        <f t="shared" si="126"/>
        <v>10.258402202850629</v>
      </c>
      <c r="BA67" s="32">
        <f t="shared" si="127"/>
        <v>62.918227787726096</v>
      </c>
      <c r="BB67" s="54">
        <f t="shared" si="128"/>
        <v>33.833265697254546</v>
      </c>
      <c r="BC67" s="45">
        <f t="shared" si="129"/>
        <v>33.540430238336867</v>
      </c>
      <c r="BD67" s="302"/>
      <c r="BE67" s="36" t="str">
        <f t="shared" si="130"/>
        <v/>
      </c>
      <c r="BF67" s="32" t="str">
        <f t="shared" si="131"/>
        <v/>
      </c>
      <c r="BG67" s="33" t="str">
        <f t="shared" si="132"/>
        <v/>
      </c>
      <c r="BH67" s="35" t="str">
        <f t="shared" si="133"/>
        <v/>
      </c>
      <c r="BI67" s="53" t="str">
        <f t="shared" si="134"/>
        <v/>
      </c>
      <c r="BJ67" s="32" t="str">
        <f t="shared" si="135"/>
        <v/>
      </c>
      <c r="BK67" s="54" t="str">
        <f t="shared" si="136"/>
        <v/>
      </c>
      <c r="BL67" s="45" t="str">
        <f t="shared" si="137"/>
        <v/>
      </c>
      <c r="BM67" s="302"/>
      <c r="BN67" s="36" t="str">
        <f t="shared" si="138"/>
        <v/>
      </c>
      <c r="BO67" s="32" t="str">
        <f t="shared" si="139"/>
        <v/>
      </c>
      <c r="BP67" s="33" t="str">
        <f t="shared" si="140"/>
        <v/>
      </c>
      <c r="BQ67" s="35" t="str">
        <f t="shared" si="141"/>
        <v/>
      </c>
      <c r="BR67" s="53" t="str">
        <f t="shared" si="142"/>
        <v/>
      </c>
      <c r="BS67" s="32" t="str">
        <f t="shared" si="143"/>
        <v/>
      </c>
      <c r="BT67" s="54" t="str">
        <f t="shared" si="144"/>
        <v/>
      </c>
      <c r="BU67" s="45" t="str">
        <f t="shared" si="145"/>
        <v/>
      </c>
      <c r="BV67" s="5">
        <v>68</v>
      </c>
      <c r="BX67" s="81">
        <v>68</v>
      </c>
      <c r="BY67" s="105">
        <f t="shared" si="146"/>
        <v>699.84000000000015</v>
      </c>
      <c r="BZ67" s="105">
        <f t="shared" si="147"/>
        <v>23.155445888146375</v>
      </c>
      <c r="CA67" s="105">
        <f t="shared" si="148"/>
        <v>33.950175940486048</v>
      </c>
      <c r="CB67" s="106">
        <f t="shared" si="149"/>
        <v>645.44048653706704</v>
      </c>
      <c r="CC67" s="107">
        <f t="shared" si="150"/>
        <v>0.67</v>
      </c>
      <c r="CD67" s="88">
        <f t="shared" si="151"/>
        <v>10.012231360880289</v>
      </c>
      <c r="CE67" s="23">
        <f t="shared" si="152"/>
        <v>64.465198942458215</v>
      </c>
      <c r="CF67" s="24">
        <f t="shared" si="153"/>
        <v>34.246669473662024</v>
      </c>
      <c r="CG67" s="89">
        <f t="shared" si="154"/>
        <v>33.950175940486048</v>
      </c>
      <c r="CH67" s="22"/>
      <c r="CI67" s="81">
        <v>68</v>
      </c>
      <c r="CJ67" s="105">
        <f t="shared" si="155"/>
        <v>699.84000000000015</v>
      </c>
      <c r="CK67" s="105">
        <f t="shared" si="156"/>
        <v>23.155445888146375</v>
      </c>
      <c r="CL67" s="105">
        <f t="shared" si="157"/>
        <v>33.950175940486048</v>
      </c>
      <c r="CM67" s="105">
        <f t="shared" si="158"/>
        <v>645.44048653706704</v>
      </c>
      <c r="CN67" s="115">
        <f t="shared" si="159"/>
        <v>0.67</v>
      </c>
      <c r="CO67" s="105">
        <f t="shared" si="160"/>
        <v>1862.788080056604</v>
      </c>
      <c r="CP67" s="115">
        <f t="shared" si="161"/>
        <v>21.296287353032724</v>
      </c>
    </row>
    <row r="68" spans="1:94" ht="15" customHeight="1">
      <c r="A68" s="5">
        <v>69</v>
      </c>
      <c r="B68" s="34">
        <f t="shared" si="81"/>
        <v>2430</v>
      </c>
      <c r="C68" s="32">
        <f t="shared" si="82"/>
        <v>24.1</v>
      </c>
      <c r="D68" s="121">
        <f t="shared" si="83"/>
        <v>1857.1428901295717</v>
      </c>
      <c r="E68" s="33">
        <f t="shared" si="84"/>
        <v>1.07</v>
      </c>
      <c r="F68" s="35">
        <f t="shared" si="85"/>
        <v>1040.9585812130119</v>
      </c>
      <c r="G68" s="53">
        <f t="shared" si="86"/>
        <v>11.762101509430487</v>
      </c>
      <c r="H68" s="32">
        <f t="shared" si="87"/>
        <v>88.501071035512126</v>
      </c>
      <c r="I68" s="54">
        <f t="shared" si="88"/>
        <v>21.534073239001344</v>
      </c>
      <c r="J68" s="45">
        <f t="shared" si="89"/>
        <v>21.359238773391979</v>
      </c>
      <c r="K68" s="302"/>
      <c r="L68" s="36">
        <f t="shared" si="90"/>
        <v>1944</v>
      </c>
      <c r="M68" s="32">
        <f t="shared" si="91"/>
        <v>24.1</v>
      </c>
      <c r="N68" s="33">
        <f t="shared" si="92"/>
        <v>1.01</v>
      </c>
      <c r="O68" s="35">
        <f t="shared" si="93"/>
        <v>982.48908647763392</v>
      </c>
      <c r="P68" s="53">
        <f t="shared" si="94"/>
        <v>11.434550519435156</v>
      </c>
      <c r="Q68" s="32">
        <f t="shared" si="95"/>
        <v>85.922842774423884</v>
      </c>
      <c r="R68" s="54">
        <f t="shared" si="96"/>
        <v>23.722543281769866</v>
      </c>
      <c r="S68" s="45">
        <f t="shared" si="97"/>
        <v>23.534754628795341</v>
      </c>
      <c r="T68" s="302"/>
      <c r="U68" s="36">
        <f t="shared" si="98"/>
        <v>1458</v>
      </c>
      <c r="V68" s="32">
        <f t="shared" si="99"/>
        <v>24.1</v>
      </c>
      <c r="W68" s="33">
        <f t="shared" si="100"/>
        <v>0.93</v>
      </c>
      <c r="X68" s="35">
        <f t="shared" si="101"/>
        <v>898.38676458823511</v>
      </c>
      <c r="Y68" s="53">
        <f t="shared" si="102"/>
        <v>11.062763442768469</v>
      </c>
      <c r="Z68" s="32">
        <f t="shared" si="103"/>
        <v>81.208169119397965</v>
      </c>
      <c r="AA68" s="54">
        <f t="shared" si="104"/>
        <v>26.630306007785599</v>
      </c>
      <c r="AB68" s="45">
        <f t="shared" si="105"/>
        <v>26.417944842181804</v>
      </c>
      <c r="AC68" s="302"/>
      <c r="AD68" s="36">
        <f t="shared" si="106"/>
        <v>1093.5</v>
      </c>
      <c r="AE68" s="32">
        <f t="shared" si="107"/>
        <v>24.1</v>
      </c>
      <c r="AF68" s="33">
        <f t="shared" si="108"/>
        <v>0.83</v>
      </c>
      <c r="AG68" s="35">
        <f t="shared" si="109"/>
        <v>806.35356933816524</v>
      </c>
      <c r="AH68" s="53">
        <f t="shared" si="110"/>
        <v>10.740786389576368</v>
      </c>
      <c r="AI68" s="32">
        <f t="shared" si="111"/>
        <v>75.073978765717641</v>
      </c>
      <c r="AJ68" s="54">
        <f t="shared" si="112"/>
        <v>29.565850885654747</v>
      </c>
      <c r="AK68" s="45">
        <f t="shared" si="113"/>
        <v>29.32248925357127</v>
      </c>
      <c r="AL68" s="302"/>
      <c r="AM68" s="36">
        <f t="shared" si="114"/>
        <v>874.80000000000007</v>
      </c>
      <c r="AN68" s="32">
        <f t="shared" si="115"/>
        <v>24.1</v>
      </c>
      <c r="AO68" s="33">
        <f t="shared" si="116"/>
        <v>0.76</v>
      </c>
      <c r="AP68" s="35">
        <f t="shared" si="117"/>
        <v>731.42444987695637</v>
      </c>
      <c r="AQ68" s="53">
        <f t="shared" si="118"/>
        <v>10.521058505658292</v>
      </c>
      <c r="AR68" s="32">
        <f t="shared" si="119"/>
        <v>69.52004396549944</v>
      </c>
      <c r="AS68" s="54">
        <f t="shared" si="120"/>
        <v>31.809415660343454</v>
      </c>
      <c r="AT68" s="45">
        <f t="shared" si="121"/>
        <v>31.539302829690243</v>
      </c>
      <c r="AU68" s="302"/>
      <c r="AV68" s="36">
        <f t="shared" si="122"/>
        <v>699.84000000000015</v>
      </c>
      <c r="AW68" s="32">
        <f t="shared" si="123"/>
        <v>24.1</v>
      </c>
      <c r="AX68" s="33">
        <f t="shared" si="124"/>
        <v>0.68</v>
      </c>
      <c r="AY68" s="35">
        <f t="shared" si="125"/>
        <v>655.30767419850326</v>
      </c>
      <c r="AZ68" s="53">
        <f t="shared" si="126"/>
        <v>10.324527911661095</v>
      </c>
      <c r="BA68" s="32">
        <f t="shared" si="127"/>
        <v>63.470957684986487</v>
      </c>
      <c r="BB68" s="54">
        <f t="shared" si="128"/>
        <v>33.981551549599978</v>
      </c>
      <c r="BC68" s="45">
        <f t="shared" si="129"/>
        <v>33.68365884204453</v>
      </c>
      <c r="BD68" s="302"/>
      <c r="BE68" s="36" t="str">
        <f t="shared" si="130"/>
        <v/>
      </c>
      <c r="BF68" s="32" t="str">
        <f t="shared" si="131"/>
        <v/>
      </c>
      <c r="BG68" s="33" t="str">
        <f t="shared" si="132"/>
        <v/>
      </c>
      <c r="BH68" s="35" t="str">
        <f t="shared" si="133"/>
        <v/>
      </c>
      <c r="BI68" s="53" t="str">
        <f t="shared" si="134"/>
        <v/>
      </c>
      <c r="BJ68" s="32" t="str">
        <f t="shared" si="135"/>
        <v/>
      </c>
      <c r="BK68" s="54" t="str">
        <f t="shared" si="136"/>
        <v/>
      </c>
      <c r="BL68" s="45" t="str">
        <f t="shared" si="137"/>
        <v/>
      </c>
      <c r="BM68" s="302"/>
      <c r="BN68" s="36" t="str">
        <f t="shared" si="138"/>
        <v/>
      </c>
      <c r="BO68" s="32" t="str">
        <f t="shared" si="139"/>
        <v/>
      </c>
      <c r="BP68" s="33" t="str">
        <f t="shared" si="140"/>
        <v/>
      </c>
      <c r="BQ68" s="35" t="str">
        <f t="shared" si="141"/>
        <v/>
      </c>
      <c r="BR68" s="53" t="str">
        <f t="shared" si="142"/>
        <v/>
      </c>
      <c r="BS68" s="32" t="str">
        <f t="shared" si="143"/>
        <v/>
      </c>
      <c r="BT68" s="54" t="str">
        <f t="shared" si="144"/>
        <v/>
      </c>
      <c r="BU68" s="45" t="str">
        <f t="shared" si="145"/>
        <v/>
      </c>
      <c r="BV68" s="5">
        <v>69</v>
      </c>
      <c r="BX68" s="81">
        <v>69</v>
      </c>
      <c r="BY68" s="105">
        <f t="shared" si="146"/>
        <v>699.84000000000015</v>
      </c>
      <c r="BZ68" s="105">
        <f t="shared" si="147"/>
        <v>23.339606021101577</v>
      </c>
      <c r="CA68" s="105">
        <f t="shared" si="148"/>
        <v>34.101387880199994</v>
      </c>
      <c r="CB68" s="106">
        <f t="shared" si="149"/>
        <v>655.30767419850326</v>
      </c>
      <c r="CC68" s="107">
        <f t="shared" si="150"/>
        <v>0.68</v>
      </c>
      <c r="CD68" s="88">
        <f t="shared" si="151"/>
        <v>10.073119957511752</v>
      </c>
      <c r="CE68" s="23">
        <f t="shared" si="152"/>
        <v>65.0550849153569</v>
      </c>
      <c r="CF68" s="24">
        <f t="shared" si="153"/>
        <v>34.402998989242541</v>
      </c>
      <c r="CG68" s="89">
        <f t="shared" si="154"/>
        <v>34.101387880199994</v>
      </c>
      <c r="CH68" s="22"/>
      <c r="CI68" s="81">
        <v>69</v>
      </c>
      <c r="CJ68" s="105">
        <f t="shared" si="155"/>
        <v>699.84000000000015</v>
      </c>
      <c r="CK68" s="105">
        <f t="shared" si="156"/>
        <v>23.339606021101577</v>
      </c>
      <c r="CL68" s="105">
        <f t="shared" si="157"/>
        <v>34.101387880199994</v>
      </c>
      <c r="CM68" s="105">
        <f t="shared" si="158"/>
        <v>655.30767419850326</v>
      </c>
      <c r="CN68" s="115">
        <f t="shared" si="159"/>
        <v>0.68</v>
      </c>
      <c r="CO68" s="105">
        <f t="shared" si="160"/>
        <v>1857.1428901295717</v>
      </c>
      <c r="CP68" s="115">
        <f t="shared" si="161"/>
        <v>21.359238773391979</v>
      </c>
    </row>
    <row r="69" spans="1:94" ht="15" customHeight="1" thickBot="1">
      <c r="A69" s="6">
        <v>70</v>
      </c>
      <c r="B69" s="37">
        <f t="shared" si="81"/>
        <v>2430</v>
      </c>
      <c r="C69" s="38">
        <f t="shared" si="82"/>
        <v>24.3</v>
      </c>
      <c r="D69" s="120">
        <f t="shared" si="83"/>
        <v>1851.5110328166345</v>
      </c>
      <c r="E69" s="39">
        <f t="shared" si="84"/>
        <v>1.08</v>
      </c>
      <c r="F69" s="40">
        <f t="shared" si="85"/>
        <v>1054.3899030149496</v>
      </c>
      <c r="G69" s="51">
        <f t="shared" si="86"/>
        <v>11.840157289591737</v>
      </c>
      <c r="H69" s="38">
        <f t="shared" si="87"/>
        <v>89.052018248256417</v>
      </c>
      <c r="I69" s="52">
        <f t="shared" si="88"/>
        <v>21.600997459456501</v>
      </c>
      <c r="J69" s="44">
        <f t="shared" si="89"/>
        <v>21.4216160640235</v>
      </c>
      <c r="K69" s="302"/>
      <c r="L69" s="41">
        <f t="shared" si="90"/>
        <v>1944</v>
      </c>
      <c r="M69" s="38">
        <f t="shared" si="91"/>
        <v>24.3</v>
      </c>
      <c r="N69" s="39">
        <f t="shared" si="92"/>
        <v>1.02</v>
      </c>
      <c r="O69" s="40">
        <f t="shared" si="93"/>
        <v>995.49928617201238</v>
      </c>
      <c r="P69" s="51">
        <f t="shared" si="94"/>
        <v>11.509888034119264</v>
      </c>
      <c r="Q69" s="38">
        <f t="shared" si="95"/>
        <v>86.490788026869623</v>
      </c>
      <c r="R69" s="52">
        <f t="shared" si="96"/>
        <v>23.800816500838128</v>
      </c>
      <c r="S69" s="44">
        <f t="shared" si="97"/>
        <v>23.608532079363769</v>
      </c>
      <c r="T69" s="302"/>
      <c r="U69" s="41">
        <f t="shared" si="98"/>
        <v>1458</v>
      </c>
      <c r="V69" s="38">
        <f t="shared" si="99"/>
        <v>24.3</v>
      </c>
      <c r="W69" s="39">
        <f t="shared" si="100"/>
        <v>0.93</v>
      </c>
      <c r="X69" s="40">
        <f t="shared" si="101"/>
        <v>910.72201211010349</v>
      </c>
      <c r="Y69" s="51">
        <f t="shared" si="102"/>
        <v>11.135015587521735</v>
      </c>
      <c r="Z69" s="38">
        <f t="shared" si="103"/>
        <v>81.789019957070252</v>
      </c>
      <c r="AA69" s="52">
        <f t="shared" si="104"/>
        <v>26.725374488038394</v>
      </c>
      <c r="AB69" s="44">
        <f t="shared" si="105"/>
        <v>26.508484477623437</v>
      </c>
      <c r="AC69" s="302"/>
      <c r="AD69" s="41">
        <f t="shared" si="106"/>
        <v>1093.5</v>
      </c>
      <c r="AE69" s="38">
        <f t="shared" si="107"/>
        <v>24.3</v>
      </c>
      <c r="AF69" s="39">
        <f t="shared" si="108"/>
        <v>0.84</v>
      </c>
      <c r="AG69" s="40">
        <f t="shared" si="109"/>
        <v>817.85652239337549</v>
      </c>
      <c r="AH69" s="51">
        <f t="shared" si="110"/>
        <v>10.810366525589449</v>
      </c>
      <c r="AI69" s="38">
        <f t="shared" si="111"/>
        <v>75.654837461561527</v>
      </c>
      <c r="AJ69" s="52">
        <f t="shared" si="112"/>
        <v>29.680008221604126</v>
      </c>
      <c r="AK69" s="44">
        <f t="shared" si="113"/>
        <v>29.431983276245585</v>
      </c>
      <c r="AL69" s="302"/>
      <c r="AM69" s="41">
        <f t="shared" si="114"/>
        <v>874.80000000000007</v>
      </c>
      <c r="AN69" s="38">
        <f t="shared" si="115"/>
        <v>24.3</v>
      </c>
      <c r="AO69" s="39">
        <f t="shared" si="116"/>
        <v>0.76</v>
      </c>
      <c r="AP69" s="40">
        <f t="shared" si="117"/>
        <v>742.17737500281112</v>
      </c>
      <c r="AQ69" s="51">
        <f t="shared" si="118"/>
        <v>10.588815173755043</v>
      </c>
      <c r="AR69" s="38">
        <f t="shared" si="119"/>
        <v>70.090691245828737</v>
      </c>
      <c r="AS69" s="52">
        <f t="shared" si="120"/>
        <v>31.939700812942096</v>
      </c>
      <c r="AT69" s="44">
        <f t="shared" si="121"/>
        <v>31.664760682247316</v>
      </c>
      <c r="AU69" s="302"/>
      <c r="AV69" s="41">
        <f t="shared" si="122"/>
        <v>699.84000000000015</v>
      </c>
      <c r="AW69" s="38">
        <f t="shared" si="123"/>
        <v>24.3</v>
      </c>
      <c r="AX69" s="39">
        <f t="shared" si="124"/>
        <v>0.68</v>
      </c>
      <c r="AY69" s="40">
        <f t="shared" si="125"/>
        <v>665.23204229565749</v>
      </c>
      <c r="AZ69" s="51">
        <f t="shared" si="126"/>
        <v>10.390653620471559</v>
      </c>
      <c r="BA69" s="38">
        <f t="shared" si="127"/>
        <v>64.022155544192543</v>
      </c>
      <c r="BB69" s="52">
        <f t="shared" si="128"/>
        <v>34.128784784624564</v>
      </c>
      <c r="BC69" s="44">
        <f t="shared" si="129"/>
        <v>33.825859343888752</v>
      </c>
      <c r="BD69" s="302"/>
      <c r="BE69" s="41" t="str">
        <f t="shared" si="130"/>
        <v/>
      </c>
      <c r="BF69" s="38" t="str">
        <f t="shared" si="131"/>
        <v/>
      </c>
      <c r="BG69" s="39" t="str">
        <f t="shared" si="132"/>
        <v/>
      </c>
      <c r="BH69" s="40" t="str">
        <f t="shared" si="133"/>
        <v/>
      </c>
      <c r="BI69" s="51" t="str">
        <f t="shared" si="134"/>
        <v/>
      </c>
      <c r="BJ69" s="38" t="str">
        <f t="shared" si="135"/>
        <v/>
      </c>
      <c r="BK69" s="52" t="str">
        <f t="shared" si="136"/>
        <v/>
      </c>
      <c r="BL69" s="44" t="str">
        <f t="shared" si="137"/>
        <v/>
      </c>
      <c r="BM69" s="302"/>
      <c r="BN69" s="41" t="str">
        <f t="shared" si="138"/>
        <v/>
      </c>
      <c r="BO69" s="38" t="str">
        <f t="shared" si="139"/>
        <v/>
      </c>
      <c r="BP69" s="39" t="str">
        <f t="shared" si="140"/>
        <v/>
      </c>
      <c r="BQ69" s="40" t="str">
        <f t="shared" si="141"/>
        <v/>
      </c>
      <c r="BR69" s="51" t="str">
        <f t="shared" si="142"/>
        <v/>
      </c>
      <c r="BS69" s="38" t="str">
        <f t="shared" si="143"/>
        <v/>
      </c>
      <c r="BT69" s="52" t="str">
        <f t="shared" si="144"/>
        <v/>
      </c>
      <c r="BU69" s="44" t="str">
        <f t="shared" si="145"/>
        <v/>
      </c>
      <c r="BV69" s="6">
        <v>70</v>
      </c>
      <c r="BX69" s="82">
        <v>70</v>
      </c>
      <c r="BY69" s="111">
        <f t="shared" si="146"/>
        <v>699.84000000000015</v>
      </c>
      <c r="BZ69" s="111">
        <f t="shared" si="147"/>
        <v>23.523766154056776</v>
      </c>
      <c r="CA69" s="111">
        <f t="shared" si="148"/>
        <v>34.251537354095284</v>
      </c>
      <c r="CB69" s="112">
        <f t="shared" si="149"/>
        <v>665.23204229565749</v>
      </c>
      <c r="CC69" s="113">
        <f t="shared" si="150"/>
        <v>0.68</v>
      </c>
      <c r="CD69" s="98">
        <f t="shared" si="151"/>
        <v>10.134008554143213</v>
      </c>
      <c r="CE69" s="99">
        <f t="shared" si="152"/>
        <v>65.643524844241654</v>
      </c>
      <c r="CF69" s="100">
        <f t="shared" si="153"/>
        <v>34.55824070412617</v>
      </c>
      <c r="CG69" s="101">
        <f t="shared" si="154"/>
        <v>34.251537354095284</v>
      </c>
      <c r="CH69" s="22"/>
      <c r="CI69" s="82">
        <v>70</v>
      </c>
      <c r="CJ69" s="111">
        <f t="shared" si="155"/>
        <v>699.84000000000015</v>
      </c>
      <c r="CK69" s="111">
        <f t="shared" si="156"/>
        <v>23.523766154056776</v>
      </c>
      <c r="CL69" s="111">
        <f t="shared" si="157"/>
        <v>34.251537354095284</v>
      </c>
      <c r="CM69" s="111">
        <f t="shared" si="158"/>
        <v>665.23204229565749</v>
      </c>
      <c r="CN69" s="117">
        <f t="shared" si="159"/>
        <v>0.68</v>
      </c>
      <c r="CO69" s="111">
        <f t="shared" si="160"/>
        <v>1851.5110328166345</v>
      </c>
      <c r="CP69" s="117">
        <f t="shared" si="161"/>
        <v>21.4216160640235</v>
      </c>
    </row>
    <row r="70" spans="1:94" ht="15" customHeight="1">
      <c r="A70" s="15">
        <v>71</v>
      </c>
      <c r="B70" s="30">
        <f t="shared" si="81"/>
        <v>2430</v>
      </c>
      <c r="C70" s="27">
        <f t="shared" si="82"/>
        <v>24.4</v>
      </c>
      <c r="D70" s="119">
        <f t="shared" si="83"/>
        <v>1848.7001693793288</v>
      </c>
      <c r="E70" s="28">
        <f t="shared" si="84"/>
        <v>1.08</v>
      </c>
      <c r="F70" s="29">
        <f t="shared" si="85"/>
        <v>1061.1240981519172</v>
      </c>
      <c r="G70" s="49">
        <f t="shared" si="86"/>
        <v>11.87918517967236</v>
      </c>
      <c r="H70" s="27">
        <f t="shared" si="87"/>
        <v>89.326336958507127</v>
      </c>
      <c r="I70" s="50">
        <f t="shared" si="88"/>
        <v>21.634242081952682</v>
      </c>
      <c r="J70" s="43">
        <f t="shared" si="89"/>
        <v>21.452592286897126</v>
      </c>
      <c r="K70" s="302"/>
      <c r="L70" s="31">
        <f t="shared" si="90"/>
        <v>1944</v>
      </c>
      <c r="M70" s="27">
        <f t="shared" si="91"/>
        <v>24.4</v>
      </c>
      <c r="N70" s="28">
        <f t="shared" si="92"/>
        <v>1.02</v>
      </c>
      <c r="O70" s="29">
        <f t="shared" si="93"/>
        <v>1002.0236077126939</v>
      </c>
      <c r="P70" s="49">
        <f t="shared" si="94"/>
        <v>11.54755679146132</v>
      </c>
      <c r="Q70" s="27">
        <f t="shared" si="95"/>
        <v>86.773646218707171</v>
      </c>
      <c r="R70" s="50">
        <f t="shared" si="96"/>
        <v>23.839703651642395</v>
      </c>
      <c r="S70" s="43">
        <f t="shared" si="97"/>
        <v>23.645177155811936</v>
      </c>
      <c r="T70" s="302"/>
      <c r="U70" s="31">
        <f t="shared" si="98"/>
        <v>1458</v>
      </c>
      <c r="V70" s="27">
        <f t="shared" si="99"/>
        <v>24.4</v>
      </c>
      <c r="W70" s="28">
        <f t="shared" si="100"/>
        <v>0.93</v>
      </c>
      <c r="X70" s="29">
        <f t="shared" si="101"/>
        <v>916.90975487206663</v>
      </c>
      <c r="Y70" s="49">
        <f t="shared" si="102"/>
        <v>11.171141659898367</v>
      </c>
      <c r="Z70" s="27">
        <f t="shared" si="103"/>
        <v>82.07842875751416</v>
      </c>
      <c r="AA70" s="50">
        <f t="shared" si="104"/>
        <v>26.772616333641864</v>
      </c>
      <c r="AB70" s="43">
        <f t="shared" si="105"/>
        <v>26.55346871068976</v>
      </c>
      <c r="AC70" s="302"/>
      <c r="AD70" s="31">
        <f t="shared" si="106"/>
        <v>1093.5</v>
      </c>
      <c r="AE70" s="27">
        <f t="shared" si="107"/>
        <v>24.4</v>
      </c>
      <c r="AF70" s="28">
        <f t="shared" si="108"/>
        <v>0.84</v>
      </c>
      <c r="AG70" s="29">
        <f t="shared" si="109"/>
        <v>823.62888213931433</v>
      </c>
      <c r="AH70" s="49">
        <f t="shared" si="110"/>
        <v>10.845156593595989</v>
      </c>
      <c r="AI70" s="27">
        <f t="shared" si="111"/>
        <v>75.944397393548286</v>
      </c>
      <c r="AJ70" s="50">
        <f t="shared" si="112"/>
        <v>29.736752336619936</v>
      </c>
      <c r="AK70" s="43">
        <f t="shared" si="113"/>
        <v>29.486403526362277</v>
      </c>
      <c r="AL70" s="302"/>
      <c r="AM70" s="31">
        <f t="shared" si="114"/>
        <v>874.80000000000007</v>
      </c>
      <c r="AN70" s="27">
        <f t="shared" si="115"/>
        <v>24.4</v>
      </c>
      <c r="AO70" s="28">
        <f t="shared" si="116"/>
        <v>0.76</v>
      </c>
      <c r="AP70" s="29">
        <f t="shared" si="117"/>
        <v>747.5750970076715</v>
      </c>
      <c r="AQ70" s="49">
        <f t="shared" si="118"/>
        <v>10.622693507803417</v>
      </c>
      <c r="AR70" s="27">
        <f t="shared" si="119"/>
        <v>70.375286311188759</v>
      </c>
      <c r="AS70" s="50">
        <f t="shared" si="120"/>
        <v>32.004478835987221</v>
      </c>
      <c r="AT70" s="43">
        <f t="shared" si="121"/>
        <v>31.727133545716953</v>
      </c>
      <c r="AU70" s="302"/>
      <c r="AV70" s="31">
        <f t="shared" si="122"/>
        <v>699.84000000000015</v>
      </c>
      <c r="AW70" s="27">
        <f t="shared" si="123"/>
        <v>24.4</v>
      </c>
      <c r="AX70" s="28">
        <f t="shared" si="124"/>
        <v>0.68</v>
      </c>
      <c r="AY70" s="29">
        <f t="shared" si="125"/>
        <v>670.21557224375351</v>
      </c>
      <c r="AZ70" s="49">
        <f t="shared" si="126"/>
        <v>10.423716474876793</v>
      </c>
      <c r="BA70" s="27">
        <f t="shared" si="127"/>
        <v>64.297179787948465</v>
      </c>
      <c r="BB70" s="50">
        <f t="shared" si="128"/>
        <v>34.20201087691666</v>
      </c>
      <c r="BC70" s="43">
        <f t="shared" si="129"/>
        <v>33.896578164923049</v>
      </c>
      <c r="BD70" s="302"/>
      <c r="BE70" s="31" t="str">
        <f t="shared" si="130"/>
        <v/>
      </c>
      <c r="BF70" s="27" t="str">
        <f t="shared" si="131"/>
        <v/>
      </c>
      <c r="BG70" s="28" t="str">
        <f t="shared" si="132"/>
        <v/>
      </c>
      <c r="BH70" s="29" t="str">
        <f t="shared" si="133"/>
        <v/>
      </c>
      <c r="BI70" s="49" t="str">
        <f t="shared" si="134"/>
        <v/>
      </c>
      <c r="BJ70" s="27" t="str">
        <f t="shared" si="135"/>
        <v/>
      </c>
      <c r="BK70" s="50" t="str">
        <f t="shared" si="136"/>
        <v/>
      </c>
      <c r="BL70" s="43" t="str">
        <f t="shared" si="137"/>
        <v/>
      </c>
      <c r="BM70" s="302"/>
      <c r="BN70" s="31" t="str">
        <f t="shared" si="138"/>
        <v/>
      </c>
      <c r="BO70" s="27" t="str">
        <f t="shared" si="139"/>
        <v/>
      </c>
      <c r="BP70" s="28" t="str">
        <f t="shared" si="140"/>
        <v/>
      </c>
      <c r="BQ70" s="29" t="str">
        <f t="shared" si="141"/>
        <v/>
      </c>
      <c r="BR70" s="49" t="str">
        <f t="shared" si="142"/>
        <v/>
      </c>
      <c r="BS70" s="27" t="str">
        <f t="shared" si="143"/>
        <v/>
      </c>
      <c r="BT70" s="50" t="str">
        <f t="shared" si="144"/>
        <v/>
      </c>
      <c r="BU70" s="43" t="str">
        <f t="shared" si="145"/>
        <v/>
      </c>
      <c r="BV70" s="15">
        <v>71</v>
      </c>
      <c r="BX70" s="80">
        <v>71</v>
      </c>
      <c r="BY70" s="102">
        <f t="shared" si="146"/>
        <v>699.84000000000015</v>
      </c>
      <c r="BZ70" s="102">
        <f t="shared" si="147"/>
        <v>23.615846220534376</v>
      </c>
      <c r="CA70" s="102">
        <f t="shared" si="148"/>
        <v>34.326217775925997</v>
      </c>
      <c r="CB70" s="103">
        <f t="shared" si="149"/>
        <v>670.21557224375351</v>
      </c>
      <c r="CC70" s="104">
        <f t="shared" si="150"/>
        <v>0.68</v>
      </c>
      <c r="CD70" s="94">
        <f t="shared" si="151"/>
        <v>10.164452852458943</v>
      </c>
      <c r="CE70" s="95">
        <f t="shared" si="152"/>
        <v>65.937201143258548</v>
      </c>
      <c r="CF70" s="96">
        <f t="shared" si="153"/>
        <v>34.635457843865773</v>
      </c>
      <c r="CG70" s="97">
        <f t="shared" si="154"/>
        <v>34.326217775925997</v>
      </c>
      <c r="CH70" s="22"/>
      <c r="CI70" s="80">
        <v>71</v>
      </c>
      <c r="CJ70" s="102">
        <f t="shared" si="155"/>
        <v>699.84000000000015</v>
      </c>
      <c r="CK70" s="102">
        <f t="shared" si="156"/>
        <v>23.615846220534376</v>
      </c>
      <c r="CL70" s="102">
        <f t="shared" si="157"/>
        <v>34.326217775925997</v>
      </c>
      <c r="CM70" s="102">
        <f t="shared" si="158"/>
        <v>670.21557224375351</v>
      </c>
      <c r="CN70" s="114">
        <f t="shared" si="159"/>
        <v>0.68</v>
      </c>
      <c r="CO70" s="102">
        <f t="shared" si="160"/>
        <v>1848.7001693793288</v>
      </c>
      <c r="CP70" s="114">
        <f t="shared" si="161"/>
        <v>21.452592286897126</v>
      </c>
    </row>
    <row r="71" spans="1:94" ht="15" customHeight="1">
      <c r="A71" s="4">
        <v>72</v>
      </c>
      <c r="B71" s="34">
        <f t="shared" si="81"/>
        <v>2430</v>
      </c>
      <c r="C71" s="32">
        <f t="shared" si="82"/>
        <v>24.6</v>
      </c>
      <c r="D71" s="121">
        <f t="shared" si="83"/>
        <v>1843.0886999297034</v>
      </c>
      <c r="E71" s="33">
        <f t="shared" si="84"/>
        <v>1.08</v>
      </c>
      <c r="F71" s="35">
        <f t="shared" si="85"/>
        <v>1074.6293479374747</v>
      </c>
      <c r="G71" s="53">
        <f t="shared" si="86"/>
        <v>11.957240959833609</v>
      </c>
      <c r="H71" s="32">
        <f t="shared" si="87"/>
        <v>89.872684806414469</v>
      </c>
      <c r="I71" s="54">
        <f t="shared" si="88"/>
        <v>21.700302124449099</v>
      </c>
      <c r="J71" s="45">
        <f t="shared" si="89"/>
        <v>21.514125526274565</v>
      </c>
      <c r="K71" s="302"/>
      <c r="L71" s="36">
        <f t="shared" si="90"/>
        <v>1944</v>
      </c>
      <c r="M71" s="32">
        <f t="shared" si="91"/>
        <v>24.6</v>
      </c>
      <c r="N71" s="33">
        <f t="shared" si="92"/>
        <v>1.02</v>
      </c>
      <c r="O71" s="35">
        <f t="shared" si="93"/>
        <v>1015.1104765122192</v>
      </c>
      <c r="P71" s="53">
        <f t="shared" si="94"/>
        <v>11.62289430614543</v>
      </c>
      <c r="Q71" s="32">
        <f t="shared" si="95"/>
        <v>87.33715112383797</v>
      </c>
      <c r="R71" s="54">
        <f t="shared" si="96"/>
        <v>23.916985472923738</v>
      </c>
      <c r="S71" s="45">
        <f t="shared" si="97"/>
        <v>23.717986298247901</v>
      </c>
      <c r="T71" s="302"/>
      <c r="U71" s="36">
        <f t="shared" si="98"/>
        <v>1458</v>
      </c>
      <c r="V71" s="32">
        <f t="shared" si="99"/>
        <v>24.6</v>
      </c>
      <c r="W71" s="33">
        <f t="shared" si="100"/>
        <v>0.93</v>
      </c>
      <c r="X71" s="35">
        <f t="shared" si="101"/>
        <v>929.32525447354737</v>
      </c>
      <c r="Y71" s="53">
        <f t="shared" si="102"/>
        <v>11.243393804651634</v>
      </c>
      <c r="Z71" s="32">
        <f t="shared" si="103"/>
        <v>82.655225870418732</v>
      </c>
      <c r="AA71" s="54">
        <f t="shared" si="104"/>
        <v>26.866522449198087</v>
      </c>
      <c r="AB71" s="45">
        <f t="shared" si="105"/>
        <v>26.642873052908598</v>
      </c>
      <c r="AC71" s="302"/>
      <c r="AD71" s="36">
        <f t="shared" si="106"/>
        <v>1093.5</v>
      </c>
      <c r="AE71" s="32">
        <f t="shared" si="107"/>
        <v>24.6</v>
      </c>
      <c r="AF71" s="33">
        <f t="shared" si="108"/>
        <v>0.84</v>
      </c>
      <c r="AG71" s="35">
        <f t="shared" si="109"/>
        <v>835.2151472315021</v>
      </c>
      <c r="AH71" s="53">
        <f t="shared" si="110"/>
        <v>10.914736729609071</v>
      </c>
      <c r="AI71" s="32">
        <f t="shared" si="111"/>
        <v>76.521785904900767</v>
      </c>
      <c r="AJ71" s="54">
        <f t="shared" si="112"/>
        <v>29.849579279344724</v>
      </c>
      <c r="AK71" s="45">
        <f t="shared" si="113"/>
        <v>29.594598140670204</v>
      </c>
      <c r="AL71" s="302"/>
      <c r="AM71" s="36">
        <f t="shared" si="114"/>
        <v>874.80000000000007</v>
      </c>
      <c r="AN71" s="32">
        <f t="shared" si="115"/>
        <v>24.6</v>
      </c>
      <c r="AO71" s="33">
        <f t="shared" si="116"/>
        <v>0.76</v>
      </c>
      <c r="AP71" s="35">
        <f t="shared" si="117"/>
        <v>758.41284977680425</v>
      </c>
      <c r="AQ71" s="53">
        <f t="shared" si="118"/>
        <v>10.690450175900166</v>
      </c>
      <c r="AR71" s="32">
        <f t="shared" si="119"/>
        <v>70.943022725695812</v>
      </c>
      <c r="AS71" s="54">
        <f t="shared" si="120"/>
        <v>32.133313902223563</v>
      </c>
      <c r="AT71" s="45">
        <f t="shared" si="121"/>
        <v>31.851175084423108</v>
      </c>
      <c r="AU71" s="302"/>
      <c r="AV71" s="36">
        <f t="shared" si="122"/>
        <v>699.84000000000015</v>
      </c>
      <c r="AW71" s="32">
        <f t="shared" si="123"/>
        <v>24.6</v>
      </c>
      <c r="AX71" s="33">
        <f t="shared" si="124"/>
        <v>0.68</v>
      </c>
      <c r="AY71" s="35">
        <f t="shared" si="125"/>
        <v>680.22513206402073</v>
      </c>
      <c r="AZ71" s="53">
        <f t="shared" si="126"/>
        <v>10.489842183687259</v>
      </c>
      <c r="BA71" s="32">
        <f t="shared" si="127"/>
        <v>64.846078725744604</v>
      </c>
      <c r="BB71" s="54">
        <f t="shared" si="128"/>
        <v>34.347690289549973</v>
      </c>
      <c r="BC71" s="45">
        <f t="shared" si="129"/>
        <v>34.037261032899487</v>
      </c>
      <c r="BD71" s="302"/>
      <c r="BE71" s="36" t="str">
        <f t="shared" si="130"/>
        <v/>
      </c>
      <c r="BF71" s="32" t="str">
        <f t="shared" si="131"/>
        <v/>
      </c>
      <c r="BG71" s="33" t="str">
        <f t="shared" si="132"/>
        <v/>
      </c>
      <c r="BH71" s="35" t="str">
        <f t="shared" si="133"/>
        <v/>
      </c>
      <c r="BI71" s="53" t="str">
        <f t="shared" si="134"/>
        <v/>
      </c>
      <c r="BJ71" s="32" t="str">
        <f t="shared" si="135"/>
        <v/>
      </c>
      <c r="BK71" s="54" t="str">
        <f t="shared" si="136"/>
        <v/>
      </c>
      <c r="BL71" s="45" t="str">
        <f t="shared" si="137"/>
        <v/>
      </c>
      <c r="BM71" s="302"/>
      <c r="BN71" s="36" t="str">
        <f t="shared" si="138"/>
        <v/>
      </c>
      <c r="BO71" s="32" t="str">
        <f t="shared" si="139"/>
        <v/>
      </c>
      <c r="BP71" s="33" t="str">
        <f t="shared" si="140"/>
        <v/>
      </c>
      <c r="BQ71" s="35" t="str">
        <f t="shared" si="141"/>
        <v/>
      </c>
      <c r="BR71" s="53" t="str">
        <f t="shared" si="142"/>
        <v/>
      </c>
      <c r="BS71" s="32" t="str">
        <f t="shared" si="143"/>
        <v/>
      </c>
      <c r="BT71" s="54" t="str">
        <f t="shared" si="144"/>
        <v/>
      </c>
      <c r="BU71" s="45" t="str">
        <f t="shared" si="145"/>
        <v/>
      </c>
      <c r="BV71" s="4">
        <v>72</v>
      </c>
      <c r="BX71" s="78">
        <v>72</v>
      </c>
      <c r="BY71" s="105">
        <f t="shared" si="146"/>
        <v>699.84000000000015</v>
      </c>
      <c r="BZ71" s="105">
        <f t="shared" si="147"/>
        <v>23.800006353489575</v>
      </c>
      <c r="CA71" s="105">
        <f t="shared" si="148"/>
        <v>34.474798083121861</v>
      </c>
      <c r="CB71" s="106">
        <f t="shared" si="149"/>
        <v>680.22513206402073</v>
      </c>
      <c r="CC71" s="107">
        <f t="shared" si="150"/>
        <v>0.68</v>
      </c>
      <c r="CD71" s="88">
        <f t="shared" si="151"/>
        <v>10.225341449090402</v>
      </c>
      <c r="CE71" s="23">
        <f t="shared" si="152"/>
        <v>66.523463832548131</v>
      </c>
      <c r="CF71" s="24">
        <f t="shared" si="153"/>
        <v>34.789092974707643</v>
      </c>
      <c r="CG71" s="89">
        <f t="shared" si="154"/>
        <v>34.474798083121861</v>
      </c>
      <c r="CH71" s="22"/>
      <c r="CI71" s="78">
        <v>72</v>
      </c>
      <c r="CJ71" s="105">
        <f t="shared" si="155"/>
        <v>699.84000000000015</v>
      </c>
      <c r="CK71" s="105">
        <f t="shared" si="156"/>
        <v>23.800006353489575</v>
      </c>
      <c r="CL71" s="105">
        <f t="shared" si="157"/>
        <v>34.474798083121861</v>
      </c>
      <c r="CM71" s="105">
        <f t="shared" si="158"/>
        <v>680.22513206402073</v>
      </c>
      <c r="CN71" s="115">
        <f t="shared" si="159"/>
        <v>0.68</v>
      </c>
      <c r="CO71" s="105">
        <f t="shared" si="160"/>
        <v>1843.0886999297034</v>
      </c>
      <c r="CP71" s="115">
        <f t="shared" si="161"/>
        <v>21.514125526274565</v>
      </c>
    </row>
    <row r="72" spans="1:94" ht="15" customHeight="1">
      <c r="A72" s="4">
        <v>73</v>
      </c>
      <c r="B72" s="34">
        <f t="shared" si="81"/>
        <v>2430</v>
      </c>
      <c r="C72" s="32">
        <f t="shared" si="82"/>
        <v>24.7</v>
      </c>
      <c r="D72" s="121">
        <f t="shared" si="83"/>
        <v>1840.2881433705738</v>
      </c>
      <c r="E72" s="33">
        <f t="shared" si="84"/>
        <v>1.08</v>
      </c>
      <c r="F72" s="35">
        <f t="shared" si="85"/>
        <v>1081.4003199574802</v>
      </c>
      <c r="G72" s="53">
        <f t="shared" si="86"/>
        <v>11.996268849914234</v>
      </c>
      <c r="H72" s="32">
        <f t="shared" si="87"/>
        <v>90.144721953710757</v>
      </c>
      <c r="I72" s="54">
        <f t="shared" si="88"/>
        <v>21.733119814582111</v>
      </c>
      <c r="J72" s="45">
        <f t="shared" si="89"/>
        <v>21.544684760039758</v>
      </c>
      <c r="K72" s="302"/>
      <c r="L72" s="36">
        <f t="shared" si="90"/>
        <v>1944</v>
      </c>
      <c r="M72" s="32">
        <f t="shared" si="91"/>
        <v>24.7</v>
      </c>
      <c r="N72" s="33">
        <f t="shared" si="92"/>
        <v>1.02</v>
      </c>
      <c r="O72" s="35">
        <f t="shared" si="93"/>
        <v>1021.6729376718486</v>
      </c>
      <c r="P72" s="53">
        <f t="shared" si="94"/>
        <v>11.660563063487484</v>
      </c>
      <c r="Q72" s="32">
        <f t="shared" si="95"/>
        <v>87.617804741436117</v>
      </c>
      <c r="R72" s="54">
        <f t="shared" si="96"/>
        <v>23.955382676023675</v>
      </c>
      <c r="S72" s="45">
        <f t="shared" si="97"/>
        <v>23.754152837873772</v>
      </c>
      <c r="T72" s="302"/>
      <c r="U72" s="36">
        <f t="shared" si="98"/>
        <v>1458</v>
      </c>
      <c r="V72" s="32">
        <f t="shared" si="99"/>
        <v>24.7</v>
      </c>
      <c r="W72" s="33">
        <f t="shared" si="100"/>
        <v>0.93</v>
      </c>
      <c r="X72" s="35">
        <f t="shared" si="101"/>
        <v>935.5529226783184</v>
      </c>
      <c r="Y72" s="53">
        <f t="shared" si="102"/>
        <v>11.279519877028266</v>
      </c>
      <c r="Z72" s="32">
        <f t="shared" si="103"/>
        <v>82.942619267301808</v>
      </c>
      <c r="AA72" s="54">
        <f t="shared" si="104"/>
        <v>26.913189559336871</v>
      </c>
      <c r="AB72" s="45">
        <f t="shared" si="105"/>
        <v>26.687295936099215</v>
      </c>
      <c r="AC72" s="302"/>
      <c r="AD72" s="36">
        <f t="shared" si="106"/>
        <v>1093.5</v>
      </c>
      <c r="AE72" s="32">
        <f t="shared" si="107"/>
        <v>24.7</v>
      </c>
      <c r="AF72" s="33">
        <f t="shared" si="108"/>
        <v>0.84</v>
      </c>
      <c r="AG72" s="35">
        <f t="shared" si="109"/>
        <v>841.02896507671471</v>
      </c>
      <c r="AH72" s="53">
        <f t="shared" si="110"/>
        <v>10.949526797615613</v>
      </c>
      <c r="AI72" s="32">
        <f t="shared" si="111"/>
        <v>76.809617495055448</v>
      </c>
      <c r="AJ72" s="54">
        <f t="shared" si="112"/>
        <v>29.90566518805538</v>
      </c>
      <c r="AK72" s="45">
        <f t="shared" si="113"/>
        <v>29.648375514106586</v>
      </c>
      <c r="AL72" s="302"/>
      <c r="AM72" s="36">
        <f t="shared" si="114"/>
        <v>874.80000000000007</v>
      </c>
      <c r="AN72" s="32">
        <f t="shared" si="115"/>
        <v>24.7</v>
      </c>
      <c r="AO72" s="33">
        <f t="shared" si="116"/>
        <v>0.76</v>
      </c>
      <c r="AP72" s="35">
        <f t="shared" si="117"/>
        <v>763.85279720172207</v>
      </c>
      <c r="AQ72" s="53">
        <f t="shared" si="118"/>
        <v>10.72432850994854</v>
      </c>
      <c r="AR72" s="32">
        <f t="shared" si="119"/>
        <v>71.226165488415035</v>
      </c>
      <c r="AS72" s="54">
        <f t="shared" si="120"/>
        <v>32.197374149853339</v>
      </c>
      <c r="AT72" s="45">
        <f t="shared" si="121"/>
        <v>31.912846889466817</v>
      </c>
      <c r="AU72" s="302"/>
      <c r="AV72" s="36">
        <f t="shared" si="122"/>
        <v>699.84000000000015</v>
      </c>
      <c r="AW72" s="32">
        <f t="shared" si="123"/>
        <v>24.7</v>
      </c>
      <c r="AX72" s="33">
        <f t="shared" si="124"/>
        <v>0.68</v>
      </c>
      <c r="AY72" s="35">
        <f t="shared" si="125"/>
        <v>685.25108574738294</v>
      </c>
      <c r="AZ72" s="53">
        <f t="shared" si="126"/>
        <v>10.522905038092491</v>
      </c>
      <c r="BA72" s="32">
        <f t="shared" si="127"/>
        <v>65.119953403247649</v>
      </c>
      <c r="BB72" s="54">
        <f t="shared" si="128"/>
        <v>34.420146876191495</v>
      </c>
      <c r="BC72" s="45">
        <f t="shared" si="129"/>
        <v>34.107228270069811</v>
      </c>
      <c r="BD72" s="302"/>
      <c r="BE72" s="36" t="str">
        <f t="shared" si="130"/>
        <v/>
      </c>
      <c r="BF72" s="32" t="str">
        <f t="shared" si="131"/>
        <v/>
      </c>
      <c r="BG72" s="33" t="str">
        <f t="shared" si="132"/>
        <v/>
      </c>
      <c r="BH72" s="35" t="str">
        <f t="shared" si="133"/>
        <v/>
      </c>
      <c r="BI72" s="53" t="str">
        <f t="shared" si="134"/>
        <v/>
      </c>
      <c r="BJ72" s="32" t="str">
        <f t="shared" si="135"/>
        <v/>
      </c>
      <c r="BK72" s="54" t="str">
        <f t="shared" si="136"/>
        <v/>
      </c>
      <c r="BL72" s="45" t="str">
        <f t="shared" si="137"/>
        <v/>
      </c>
      <c r="BM72" s="302"/>
      <c r="BN72" s="36" t="str">
        <f t="shared" si="138"/>
        <v/>
      </c>
      <c r="BO72" s="32" t="str">
        <f t="shared" si="139"/>
        <v/>
      </c>
      <c r="BP72" s="33" t="str">
        <f t="shared" si="140"/>
        <v/>
      </c>
      <c r="BQ72" s="35" t="str">
        <f t="shared" si="141"/>
        <v/>
      </c>
      <c r="BR72" s="53" t="str">
        <f t="shared" si="142"/>
        <v/>
      </c>
      <c r="BS72" s="32" t="str">
        <f t="shared" si="143"/>
        <v/>
      </c>
      <c r="BT72" s="54" t="str">
        <f t="shared" si="144"/>
        <v/>
      </c>
      <c r="BU72" s="45" t="str">
        <f t="shared" si="145"/>
        <v/>
      </c>
      <c r="BV72" s="4">
        <v>73</v>
      </c>
      <c r="BX72" s="78">
        <v>73</v>
      </c>
      <c r="BY72" s="105">
        <f t="shared" si="146"/>
        <v>699.84000000000015</v>
      </c>
      <c r="BZ72" s="105">
        <f t="shared" si="147"/>
        <v>23.892086419967175</v>
      </c>
      <c r="CA72" s="105">
        <f t="shared" si="148"/>
        <v>34.548701163780464</v>
      </c>
      <c r="CB72" s="106">
        <f t="shared" si="149"/>
        <v>685.25108574738294</v>
      </c>
      <c r="CC72" s="107">
        <f t="shared" si="150"/>
        <v>0.68</v>
      </c>
      <c r="CD72" s="88">
        <f t="shared" si="151"/>
        <v>10.255785747406135</v>
      </c>
      <c r="CE72" s="23">
        <f t="shared" si="152"/>
        <v>66.816049264747434</v>
      </c>
      <c r="CF72" s="24">
        <f t="shared" si="153"/>
        <v>34.865514237296289</v>
      </c>
      <c r="CG72" s="89">
        <f t="shared" si="154"/>
        <v>34.548701163780464</v>
      </c>
      <c r="CH72" s="22"/>
      <c r="CI72" s="78">
        <v>73</v>
      </c>
      <c r="CJ72" s="105">
        <f t="shared" si="155"/>
        <v>699.84000000000015</v>
      </c>
      <c r="CK72" s="105">
        <f t="shared" si="156"/>
        <v>23.892086419967175</v>
      </c>
      <c r="CL72" s="105">
        <f t="shared" si="157"/>
        <v>34.548701163780464</v>
      </c>
      <c r="CM72" s="105">
        <f t="shared" si="158"/>
        <v>685.25108574738294</v>
      </c>
      <c r="CN72" s="115">
        <f t="shared" si="159"/>
        <v>0.68</v>
      </c>
      <c r="CO72" s="105">
        <f t="shared" si="160"/>
        <v>1840.2881433705738</v>
      </c>
      <c r="CP72" s="115">
        <f t="shared" si="161"/>
        <v>21.544684760039758</v>
      </c>
    </row>
    <row r="73" spans="1:94" ht="15" customHeight="1">
      <c r="A73" s="4">
        <v>74</v>
      </c>
      <c r="B73" s="34">
        <f t="shared" ref="B73:B99" si="162">IF($B$5&gt;$A73,"",$E$5)</f>
        <v>2430</v>
      </c>
      <c r="C73" s="32">
        <f t="shared" ref="C73:C99" si="163">IF($B$5&gt;$A73,"",ROUND($E$6*(30.29787/(1+EXP(1.3682670337-0.04403*A73)))/(30.29787/(1+EXP(1.3682670337-0.04403*40))),1))</f>
        <v>24.9</v>
      </c>
      <c r="D73" s="121">
        <f t="shared" ref="D73:D99" si="164">IF($B$5&gt;$A73,"",1/((1/B73)-(((0.0498*C73^(-1.32613)*B73+773.4629*C73^(-2.27465))^-1)/(-182662161.8*B73^(-1.3981)))))</f>
        <v>1834.6975069288776</v>
      </c>
      <c r="E73" s="33">
        <f t="shared" ref="E73:E99" si="165">IF($B$5&gt;$A73,"",ROUND(((0.0498*C73^-1.32613)+773.4629*(C73^-2.27465)/10^(4.578127-0.94852*LOG(C73)))/((0.0498*C73^-1.32613)+773.4629*(C73^-2.27465)/B73),2))</f>
        <v>1.08</v>
      </c>
      <c r="F73" s="35">
        <f t="shared" ref="F73:F99" si="166">IF($B$5&gt;$A73,"",1/((0.0498*C73^-1.32613)+773.4629*(C73^-2.27465)/B73))</f>
        <v>1094.9787540262732</v>
      </c>
      <c r="G73" s="53">
        <f t="shared" ref="G73:G99" si="167">IF($B$5&gt;$A73,"",2.35638+0.26154*C73+0.26116*(B73^0.5)*C73/100)</f>
        <v>12.074324630075481</v>
      </c>
      <c r="H73" s="32">
        <f t="shared" ref="H73:H99" si="168">IF($B$5&gt;$A73,"",F73/G73)</f>
        <v>90.686542525023043</v>
      </c>
      <c r="I73" s="54">
        <f t="shared" ref="I73:I99" si="169">IF($B$5&gt;$A73,"",200*(H73/(PI()*B73))^0.5)</f>
        <v>21.79833611256613</v>
      </c>
      <c r="J73" s="45">
        <f t="shared" ref="J73:J99" si="170">IF($B$5&gt;$A73,"",0.68678+0.97671*I73+-0.03031*(B73^0.5)*C73/100)</f>
        <v>21.605393905714493</v>
      </c>
      <c r="K73" s="302"/>
      <c r="L73" s="36">
        <f t="shared" ref="L73:L99" si="171">IF(A73&gt;=$M$5,B73*(1-$M$6),"")</f>
        <v>1944</v>
      </c>
      <c r="M73" s="32">
        <f t="shared" ref="M73:M99" si="172">IF(L73="","",C73)</f>
        <v>24.9</v>
      </c>
      <c r="N73" s="33">
        <f t="shared" ref="N73:N99" si="173">IF(L73="","",ROUND(((0.0498*M73^-1.32613)+773.4629*(M73^-2.27465)/10^(4.578127-0.94852*LOG(M73)))/((0.0498*M73^-1.32613)+773.4629*(M73^-2.27465)/L73),2))</f>
        <v>1.02</v>
      </c>
      <c r="O73" s="35">
        <f t="shared" ref="O73:O99" si="174">IF(L73="","",1/((0.0498*M73^-1.32613)+773.4629*(M73^-2.27465)/L73))</f>
        <v>1034.8357006417884</v>
      </c>
      <c r="P73" s="53">
        <f t="shared" ref="P73:P99" si="175">IF($M$5&gt;$A73,"",2.35638+0.26154*M73+0.26116*(L73^0.5)*M73/100)</f>
        <v>11.73590057817159</v>
      </c>
      <c r="Q73" s="32">
        <f t="shared" ref="Q73:Q99" si="176">IF($M$5&gt;$A73,"",O73/P73)</f>
        <v>88.176931437758654</v>
      </c>
      <c r="R73" s="54">
        <f t="shared" ref="R73:R99" si="177">IF($M$5&gt;$A73,"",200*(Q73/(PI()*L73))^0.5)</f>
        <v>24.031695895482276</v>
      </c>
      <c r="S73" s="45">
        <f t="shared" ref="S73:S99" si="178">IF($M$5&gt;$A73,"",0.68678+0.97671*R73+-0.03031*(L73^0.5)*M73/100)</f>
        <v>23.826015937223449</v>
      </c>
      <c r="T73" s="302"/>
      <c r="U73" s="36">
        <f t="shared" ref="U73:U99" si="179">IF(A73&gt;=$V$5,L73*(1-$V$6),"")</f>
        <v>1458</v>
      </c>
      <c r="V73" s="32">
        <f t="shared" ref="V73:V99" si="180">IF(U73="","",M73)</f>
        <v>24.9</v>
      </c>
      <c r="W73" s="33">
        <f t="shared" ref="W73:W99" si="181">IF(U73="","",ROUND(((0.0498*V73^-1.32613)+773.4629*(V73^-2.27465)/10^(4.578127-0.94852*LOG(V73)))/((0.0498*V73^-1.32613)+773.4629*(V73^-2.27465)/U73),2))</f>
        <v>0.94</v>
      </c>
      <c r="X73" s="35">
        <f t="shared" ref="X73:X99" si="182">IF(U73="","",1/((0.0498*V73^-1.32613)+773.4629*(V73^-2.27465)/U73))</f>
        <v>948.04787660969987</v>
      </c>
      <c r="Y73" s="53">
        <f t="shared" ref="Y73:Y99" si="183">IF($V$5&gt;$A73,"",2.35638+0.26154*V73+0.26116*(U73^0.5)*V73/100)</f>
        <v>11.351772021781528</v>
      </c>
      <c r="Z73" s="32">
        <f t="shared" ref="Z73:Z99" si="184">IF($V$5&gt;$A73,"",X73/Y73)</f>
        <v>83.515408412942634</v>
      </c>
      <c r="AA73" s="54">
        <f t="shared" ref="AA73:AA99" si="185">IF($V$5&gt;$A73,"",200*(Z73/(PI()*U73))^0.5)</f>
        <v>27.005958874278974</v>
      </c>
      <c r="AB73" s="45">
        <f t="shared" ref="AB73:AB99" si="186">IF($V$5&gt;$A73,"",0.68678+0.97671*AA73+-0.03031*(U73^0.5)*V73/100)</f>
        <v>26.775589953790238</v>
      </c>
      <c r="AC73" s="302"/>
      <c r="AD73" s="36">
        <f t="shared" ref="AD73:AD99" si="187">IF(A73&gt;=$AE$5,U73*(1-$AE$6),"")</f>
        <v>1093.5</v>
      </c>
      <c r="AE73" s="32">
        <f t="shared" ref="AE73:AE99" si="188">IF(AD73="","",V73)</f>
        <v>24.9</v>
      </c>
      <c r="AF73" s="33">
        <f t="shared" ref="AF73:AF99" si="189">IF(AD73="","",ROUND(((0.0498*AE73^-1.32613)+773.4629*(AE73^-2.27465)/10^(4.578127-0.94852*LOG(AE73)))/((0.0498*AE73^-1.32613)+773.4629*(AE73^-2.27465)/AD73),2))</f>
        <v>0.84</v>
      </c>
      <c r="AG73" s="35">
        <f t="shared" ref="AG73:AG99" si="190">IF(AD73="","",1/((0.0498*AE73^-1.32613)+773.4629*(AE73^-2.27465)/AD73))</f>
        <v>852.69775466763031</v>
      </c>
      <c r="AH73" s="53">
        <f t="shared" ref="AH73:AH99" si="191">IF($AE$5&gt;$A73,"",2.35638+0.26154*AE73+0.26116*(AD73^0.5)*AE73/100)</f>
        <v>11.019106933628693</v>
      </c>
      <c r="AI73" s="32">
        <f t="shared" ref="AI73:AI99" si="192">IF($AE$5&gt;$A73,"",AG73/AH73)</f>
        <v>77.383562915187099</v>
      </c>
      <c r="AJ73" s="54">
        <f t="shared" ref="AJ73:AJ99" si="193">IF($AE$5&gt;$A73,"",200*(AI73/(PI()*AD73))^0.5)</f>
        <v>30.017189468924805</v>
      </c>
      <c r="AK73" s="45">
        <f t="shared" ref="AK73:AK99" si="194">IF($AE$5&gt;$A73,"",0.68678+0.97671*AJ73+-0.03031*(AD73^0.5)*AE73/100)</f>
        <v>29.755297805553759</v>
      </c>
      <c r="AL73" s="302"/>
      <c r="AM73" s="36">
        <f t="shared" ref="AM73:AM99" si="195">IF(A73&gt;=$AN$5,AD73*(1-$AN$6),"")</f>
        <v>874.80000000000007</v>
      </c>
      <c r="AN73" s="32">
        <f t="shared" ref="AN73:AN99" si="196">IF(AM73="","",AE73)</f>
        <v>24.9</v>
      </c>
      <c r="AO73" s="33">
        <f t="shared" ref="AO73:AO99" si="197">IF(AM73="","",ROUND(((0.0498*AN73^-1.32613)+773.4629*(AN73^-2.27465)/10^(4.578127-0.94852*LOG(AN73)))/((0.0498*AN73^-1.32613)+773.4629*(AN73^-2.27465)/AM73),2))</f>
        <v>0.77</v>
      </c>
      <c r="AP73" s="35">
        <f t="shared" ref="AP73:AP99" si="198">IF(AM73="","",1/((0.0498*AN73^-1.32613)+773.4629*(AN73^-2.27465)/AM73))</f>
        <v>774.77462753863631</v>
      </c>
      <c r="AQ73" s="53">
        <f t="shared" ref="AQ73:AQ99" si="199">IF($AN$5&gt;$A73,"",2.35638+0.26154*AN73+0.26116*(AM73^0.5)*AN73/100)</f>
        <v>10.792085178045287</v>
      </c>
      <c r="AR73" s="32">
        <f t="shared" ref="AR73:AR99" si="200">IF($AN$5&gt;$A73,"",AP73/AQ73)</f>
        <v>71.791003754750491</v>
      </c>
      <c r="AS73" s="54">
        <f t="shared" ref="AS73:AS99" si="201">IF($AN$5&gt;$A73,"",200*(AR73/(PI()*AM73))^0.5)</f>
        <v>32.324787971926874</v>
      </c>
      <c r="AT73" s="45">
        <f t="shared" ref="AT73:AT99" si="202">IF($AN$5&gt;$A73,"",0.68678+0.97671*AS73+-0.03031*(AM73^0.5)*AN73/100)</f>
        <v>32.035500284786714</v>
      </c>
      <c r="AU73" s="302"/>
      <c r="AV73" s="36">
        <f t="shared" ref="AV73:AV99" si="203">IF(A73&gt;=$AW$5,AM73*(1-$AW$6),"")</f>
        <v>699.84000000000015</v>
      </c>
      <c r="AW73" s="32">
        <f t="shared" ref="AW73:AW99" si="204">IF(AV73="","",AN73)</f>
        <v>24.9</v>
      </c>
      <c r="AX73" s="33">
        <f t="shared" ref="AX73:AX99" si="205">IF(AV73="","",ROUND(((0.0498*AW73^-1.32613)+773.4629*(AW73^-2.27465)/10^(4.578127-0.94852*LOG(AW73)))/((0.0498*AW73^-1.32613)+773.4629*(AW73^-2.27465)/AV73),2))</f>
        <v>0.69</v>
      </c>
      <c r="AY73" s="35">
        <f t="shared" ref="AY73:AY99" si="206">IF(AV73="","",1/((0.0498*AW73^-1.32613)+773.4629*(AW73^-2.27465)/AV73))</f>
        <v>695.34515157787735</v>
      </c>
      <c r="AZ73" s="53">
        <f t="shared" ref="AZ73:AZ99" si="207">IF($AW$5&gt;$A73,"",2.35638+0.26154*AW73+0.26116*(AV73^0.5)*AW73/100)</f>
        <v>10.589030746902955</v>
      </c>
      <c r="BA73" s="32">
        <f t="shared" ref="BA73:BA99" si="208">IF($AW$5&gt;$A73,"",AY73/AZ73)</f>
        <v>65.666553266100365</v>
      </c>
      <c r="BB73" s="54">
        <f t="shared" ref="BB73:BB99" si="209">IF($AW$5&gt;$A73,"",200*(BA73/(PI()*AV73))^0.5)</f>
        <v>34.564301865254777</v>
      </c>
      <c r="BC73" s="45">
        <f t="shared" ref="BC73:BC99" si="210">IF($AW$5&gt;$A73,"",0.68678+0.97671*BB73+-0.03031*(AV73^0.5)*AW73/100)</f>
        <v>34.246422218301163</v>
      </c>
      <c r="BD73" s="302"/>
      <c r="BE73" s="36" t="str">
        <f t="shared" ref="BE73:BE99" si="211">IF(A73&gt;=$BF$5,AV73*(1-$BF$6),"")</f>
        <v/>
      </c>
      <c r="BF73" s="32" t="str">
        <f t="shared" ref="BF73:BF99" si="212">IF(BE73="","",AW73)</f>
        <v/>
      </c>
      <c r="BG73" s="33" t="str">
        <f t="shared" ref="BG73:BG99" si="213">IF(BE73="","",ROUND(((0.0498*BF73^-1.32613)+773.4629*(BF73^-2.27465)/10^(4.578127-0.94852*LOG(BF73)))/((0.0498*BF73^-1.32613)+773.4629*(BF73^-2.27465)/BE73),2))</f>
        <v/>
      </c>
      <c r="BH73" s="35" t="str">
        <f t="shared" ref="BH73:BH99" si="214">IF(BE73="","",1/((0.0498*BF73^-1.32613)+773.4629*(BF73^-2.27465)/BE73))</f>
        <v/>
      </c>
      <c r="BI73" s="53" t="str">
        <f t="shared" ref="BI73:BI99" si="215">IF($BF$5&gt;$A73,"",2.35638+0.26154*BF73+0.26116*(BE73^0.5)*BF73/100)</f>
        <v/>
      </c>
      <c r="BJ73" s="32" t="str">
        <f t="shared" ref="BJ73:BJ99" si="216">IF($BF$5&gt;$A73,"",BH73/BI73)</f>
        <v/>
      </c>
      <c r="BK73" s="54" t="str">
        <f t="shared" ref="BK73:BK99" si="217">IF($BF$5&gt;$A73,"",200*(BJ73/(PI()*BE73))^0.5)</f>
        <v/>
      </c>
      <c r="BL73" s="45" t="str">
        <f t="shared" ref="BL73:BL99" si="218">IF($BF$5&gt;$A73,"",0.68678+0.97671*BK73+-0.03031*(BE73^0.5)*BF73/100)</f>
        <v/>
      </c>
      <c r="BM73" s="302"/>
      <c r="BN73" s="36" t="str">
        <f t="shared" ref="BN73:BN99" si="219">IF(A73&gt;=$BO$5,BE73*(1-$BO$6),"")</f>
        <v/>
      </c>
      <c r="BO73" s="32" t="str">
        <f t="shared" ref="BO73:BO99" si="220">IF(BN73="","",BF73)</f>
        <v/>
      </c>
      <c r="BP73" s="33" t="str">
        <f t="shared" ref="BP73:BP99" si="221">IF(BN73="","",ROUND(((0.0498*BO73^-1.32613)+773.4629*(BO73^-2.27465)/10^(4.578127-0.94852*LOG(BO73)))/((0.0498*BO73^-1.32613)+773.4629*(BO73^-2.27465)/BN73),2))</f>
        <v/>
      </c>
      <c r="BQ73" s="35" t="str">
        <f t="shared" ref="BQ73:BQ99" si="222">IF(BN73="","",1/((0.0498*BO73^-1.32613)+773.4629*(BO73^-2.27465)/BN73))</f>
        <v/>
      </c>
      <c r="BR73" s="53" t="str">
        <f t="shared" ref="BR73:BR99" si="223">IF($BO$5&gt;$A73,"",2.35638+0.26154*BO73+0.26116*(BN73^0.5)*BO73/100)</f>
        <v/>
      </c>
      <c r="BS73" s="32" t="str">
        <f t="shared" ref="BS73:BS99" si="224">IF($BO$5&gt;$A73,"",BQ73/BR73)</f>
        <v/>
      </c>
      <c r="BT73" s="54" t="str">
        <f t="shared" ref="BT73:BT99" si="225">IF($BO$5&gt;$A73,"",200*(BS73/(PI()*BN73))^0.5)</f>
        <v/>
      </c>
      <c r="BU73" s="45" t="str">
        <f t="shared" ref="BU73:BU99" si="226">IF($BO$5&gt;$A73,"",0.68678+0.97671*BT73+-0.03031*(BN73^0.5)*BO73/100)</f>
        <v/>
      </c>
      <c r="BV73" s="4">
        <v>74</v>
      </c>
      <c r="BX73" s="78">
        <v>74</v>
      </c>
      <c r="BY73" s="105">
        <f t="shared" ref="BY73:BY99" si="227">IF($B$5&gt;$A73,"",MIN(B73,L73,U73,AD73,AM73,AV73,BE73,BN73))</f>
        <v>699.84000000000015</v>
      </c>
      <c r="BZ73" s="105">
        <f t="shared" ref="BZ73:BZ99" si="228">IF($B$5&gt;$A73,"",1.14831+0.91706*C73+0.01414*(BY73^0.5)*C73/100)</f>
        <v>24.076246552922374</v>
      </c>
      <c r="CA73" s="105">
        <f t="shared" ref="CA73:CA99" si="229">CG73</f>
        <v>34.695741063793754</v>
      </c>
      <c r="CB73" s="106">
        <f t="shared" ref="CB73:CB99" si="230">IF($B$5&gt;$A73,"",MIN(F73,O73,X73,AG73,AP73,AY73,BH73,BQ73))</f>
        <v>695.34515157787735</v>
      </c>
      <c r="CC73" s="107">
        <f t="shared" ref="CC73:CC99" si="231">IF($B$5&gt;$A73,"",MIN(E73,N73,W73,AF73,AO73,AX73,BG73,BP73))</f>
        <v>0.69</v>
      </c>
      <c r="CD73" s="88">
        <f t="shared" ref="CD73:CD99" si="232">IF($B$5&gt;$A73,"",2.35638+0.26154*BZ73+0.26116*(BY73^0.5)*BZ73/100)</f>
        <v>10.316674344037594</v>
      </c>
      <c r="CE73" s="23">
        <f t="shared" ref="CE73:CE99" si="233">IF($B$5&gt;$A73,"",CB73/CD73)</f>
        <v>67.400126086149484</v>
      </c>
      <c r="CF73" s="24">
        <f t="shared" ref="CF73:CF99" si="234">IF($B$5&gt;$A73,"",200*(CE73/(PI()*BY73))^0.5)</f>
        <v>35.01757222939424</v>
      </c>
      <c r="CG73" s="89">
        <f t="shared" ref="CG73:CG99" si="235">IF($B$5&gt;$A73,"",0.68678+0.97671*CF73+-0.03031*(BY73^0.5)*BZ73/100)</f>
        <v>34.695741063793754</v>
      </c>
      <c r="CH73" s="22"/>
      <c r="CI73" s="78">
        <v>74</v>
      </c>
      <c r="CJ73" s="105">
        <f t="shared" ref="CJ73:CJ99" si="236">IF($B$5&gt;$A73,NA(),BY73)</f>
        <v>699.84000000000015</v>
      </c>
      <c r="CK73" s="105">
        <f t="shared" ref="CK73:CK99" si="237">IF($B$5&gt;$A73,NA(),BZ73)</f>
        <v>24.076246552922374</v>
      </c>
      <c r="CL73" s="105">
        <f t="shared" ref="CL73:CL99" si="238">IF($B$5&gt;$A73,NA(),CA73)</f>
        <v>34.695741063793754</v>
      </c>
      <c r="CM73" s="105">
        <f t="shared" ref="CM73:CM99" si="239">IF($B$5&gt;$A73,NA(),CB73)</f>
        <v>695.34515157787735</v>
      </c>
      <c r="CN73" s="115">
        <f t="shared" ref="CN73:CN99" si="240">IF($B$5&gt;$A73,NA(),CC73)</f>
        <v>0.69</v>
      </c>
      <c r="CO73" s="105">
        <f t="shared" ref="CO73:CO99" si="241">IF($B$5&gt;$A73,NA(),D73)</f>
        <v>1834.6975069288776</v>
      </c>
      <c r="CP73" s="115">
        <f t="shared" ref="CP73:CP99" si="242">IF($B$5&gt;$A73,NA(),J73)</f>
        <v>21.605393905714493</v>
      </c>
    </row>
    <row r="74" spans="1:94" ht="15" customHeight="1">
      <c r="A74" s="4">
        <v>75</v>
      </c>
      <c r="B74" s="34">
        <f t="shared" si="162"/>
        <v>2430</v>
      </c>
      <c r="C74" s="32">
        <f t="shared" si="163"/>
        <v>25</v>
      </c>
      <c r="D74" s="121">
        <f t="shared" si="164"/>
        <v>1831.9074738919289</v>
      </c>
      <c r="E74" s="33">
        <f t="shared" si="165"/>
        <v>1.08</v>
      </c>
      <c r="F74" s="35">
        <f t="shared" si="166"/>
        <v>1101.7861353083429</v>
      </c>
      <c r="G74" s="53">
        <f t="shared" si="167"/>
        <v>12.113352520156107</v>
      </c>
      <c r="H74" s="32">
        <f t="shared" si="168"/>
        <v>90.956333803958671</v>
      </c>
      <c r="I74" s="54">
        <f t="shared" si="169"/>
        <v>21.83073691501032</v>
      </c>
      <c r="J74" s="45">
        <f t="shared" si="170"/>
        <v>21.635545961105144</v>
      </c>
      <c r="K74" s="302"/>
      <c r="L74" s="36">
        <f t="shared" si="171"/>
        <v>1944</v>
      </c>
      <c r="M74" s="32">
        <f t="shared" si="172"/>
        <v>25</v>
      </c>
      <c r="N74" s="33">
        <f t="shared" si="173"/>
        <v>1.02</v>
      </c>
      <c r="O74" s="35">
        <f t="shared" si="174"/>
        <v>1041.4359182417468</v>
      </c>
      <c r="P74" s="53">
        <f t="shared" si="175"/>
        <v>11.773569335513647</v>
      </c>
      <c r="Q74" s="32">
        <f t="shared" si="176"/>
        <v>88.455411316971862</v>
      </c>
      <c r="R74" s="54">
        <f t="shared" si="177"/>
        <v>24.069614362694754</v>
      </c>
      <c r="S74" s="45">
        <f t="shared" si="178"/>
        <v>23.86171489072068</v>
      </c>
      <c r="T74" s="302"/>
      <c r="U74" s="36">
        <f t="shared" si="179"/>
        <v>1458</v>
      </c>
      <c r="V74" s="32">
        <f t="shared" si="180"/>
        <v>25</v>
      </c>
      <c r="W74" s="33">
        <f t="shared" si="181"/>
        <v>0.94</v>
      </c>
      <c r="X74" s="35">
        <f t="shared" si="182"/>
        <v>954.31507552937387</v>
      </c>
      <c r="Y74" s="53">
        <f t="shared" si="183"/>
        <v>11.387898094158164</v>
      </c>
      <c r="Z74" s="32">
        <f t="shared" si="184"/>
        <v>83.80080921332835</v>
      </c>
      <c r="AA74" s="54">
        <f t="shared" si="185"/>
        <v>27.052063831673262</v>
      </c>
      <c r="AB74" s="45">
        <f t="shared" si="186"/>
        <v>26.819463776773773</v>
      </c>
      <c r="AC74" s="302"/>
      <c r="AD74" s="36">
        <f t="shared" si="187"/>
        <v>1093.5</v>
      </c>
      <c r="AE74" s="32">
        <f t="shared" si="188"/>
        <v>25</v>
      </c>
      <c r="AF74" s="33">
        <f t="shared" si="189"/>
        <v>0.84</v>
      </c>
      <c r="AG74" s="35">
        <f t="shared" si="190"/>
        <v>858.55264054620864</v>
      </c>
      <c r="AH74" s="53">
        <f t="shared" si="191"/>
        <v>11.053897001635235</v>
      </c>
      <c r="AI74" s="32">
        <f t="shared" si="192"/>
        <v>77.669679789779153</v>
      </c>
      <c r="AJ74" s="54">
        <f t="shared" si="193"/>
        <v>30.072630831888027</v>
      </c>
      <c r="AK74" s="45">
        <f t="shared" si="194"/>
        <v>29.808445644713171</v>
      </c>
      <c r="AL74" s="302"/>
      <c r="AM74" s="36">
        <f t="shared" si="195"/>
        <v>874.80000000000007</v>
      </c>
      <c r="AN74" s="32">
        <f t="shared" si="196"/>
        <v>25</v>
      </c>
      <c r="AO74" s="33">
        <f t="shared" si="197"/>
        <v>0.77</v>
      </c>
      <c r="AP74" s="35">
        <f t="shared" si="198"/>
        <v>780.2564285077267</v>
      </c>
      <c r="AQ74" s="53">
        <f t="shared" si="199"/>
        <v>10.825963512093665</v>
      </c>
      <c r="AR74" s="32">
        <f t="shared" si="200"/>
        <v>72.072700747245605</v>
      </c>
      <c r="AS74" s="54">
        <f t="shared" si="201"/>
        <v>32.38814466093563</v>
      </c>
      <c r="AT74" s="45">
        <f t="shared" si="202"/>
        <v>32.09648491708969</v>
      </c>
      <c r="AU74" s="302"/>
      <c r="AV74" s="36">
        <f t="shared" si="203"/>
        <v>699.84000000000015</v>
      </c>
      <c r="AW74" s="32">
        <f t="shared" si="204"/>
        <v>25</v>
      </c>
      <c r="AX74" s="33">
        <f t="shared" si="205"/>
        <v>0.69</v>
      </c>
      <c r="AY74" s="35">
        <f t="shared" si="206"/>
        <v>700.41318864294601</v>
      </c>
      <c r="AZ74" s="53">
        <f t="shared" si="207"/>
        <v>10.622093601308189</v>
      </c>
      <c r="BA74" s="32">
        <f t="shared" si="208"/>
        <v>65.939278538901689</v>
      </c>
      <c r="BB74" s="54">
        <f t="shared" si="209"/>
        <v>34.636003446206061</v>
      </c>
      <c r="BC74" s="45">
        <f t="shared" si="210"/>
        <v>34.31565203386377</v>
      </c>
      <c r="BD74" s="302"/>
      <c r="BE74" s="36" t="str">
        <f t="shared" si="211"/>
        <v/>
      </c>
      <c r="BF74" s="32" t="str">
        <f t="shared" si="212"/>
        <v/>
      </c>
      <c r="BG74" s="33" t="str">
        <f t="shared" si="213"/>
        <v/>
      </c>
      <c r="BH74" s="35" t="str">
        <f t="shared" si="214"/>
        <v/>
      </c>
      <c r="BI74" s="53" t="str">
        <f t="shared" si="215"/>
        <v/>
      </c>
      <c r="BJ74" s="32" t="str">
        <f t="shared" si="216"/>
        <v/>
      </c>
      <c r="BK74" s="54" t="str">
        <f t="shared" si="217"/>
        <v/>
      </c>
      <c r="BL74" s="45" t="str">
        <f t="shared" si="218"/>
        <v/>
      </c>
      <c r="BM74" s="302"/>
      <c r="BN74" s="36" t="str">
        <f t="shared" si="219"/>
        <v/>
      </c>
      <c r="BO74" s="32" t="str">
        <f t="shared" si="220"/>
        <v/>
      </c>
      <c r="BP74" s="33" t="str">
        <f t="shared" si="221"/>
        <v/>
      </c>
      <c r="BQ74" s="35" t="str">
        <f t="shared" si="222"/>
        <v/>
      </c>
      <c r="BR74" s="53" t="str">
        <f t="shared" si="223"/>
        <v/>
      </c>
      <c r="BS74" s="32" t="str">
        <f t="shared" si="224"/>
        <v/>
      </c>
      <c r="BT74" s="54" t="str">
        <f t="shared" si="225"/>
        <v/>
      </c>
      <c r="BU74" s="45" t="str">
        <f t="shared" si="226"/>
        <v/>
      </c>
      <c r="BV74" s="4">
        <v>75</v>
      </c>
      <c r="BX74" s="78">
        <v>75</v>
      </c>
      <c r="BY74" s="105">
        <f t="shared" si="227"/>
        <v>699.84000000000015</v>
      </c>
      <c r="BZ74" s="105">
        <f t="shared" si="228"/>
        <v>24.168326619399977</v>
      </c>
      <c r="CA74" s="105">
        <f t="shared" si="229"/>
        <v>34.768880996157968</v>
      </c>
      <c r="CB74" s="106">
        <f t="shared" si="230"/>
        <v>700.41318864294601</v>
      </c>
      <c r="CC74" s="107">
        <f t="shared" si="231"/>
        <v>0.69</v>
      </c>
      <c r="CD74" s="88">
        <f t="shared" si="232"/>
        <v>10.347118642353326</v>
      </c>
      <c r="CE74" s="23">
        <f t="shared" si="233"/>
        <v>67.691616657025747</v>
      </c>
      <c r="CF74" s="24">
        <f t="shared" si="234"/>
        <v>35.093212146143905</v>
      </c>
      <c r="CG74" s="89">
        <f t="shared" si="235"/>
        <v>34.768880996157968</v>
      </c>
      <c r="CH74" s="22"/>
      <c r="CI74" s="78">
        <v>75</v>
      </c>
      <c r="CJ74" s="105">
        <f t="shared" si="236"/>
        <v>699.84000000000015</v>
      </c>
      <c r="CK74" s="105">
        <f t="shared" si="237"/>
        <v>24.168326619399977</v>
      </c>
      <c r="CL74" s="105">
        <f t="shared" si="238"/>
        <v>34.768880996157968</v>
      </c>
      <c r="CM74" s="105">
        <f t="shared" si="239"/>
        <v>700.41318864294601</v>
      </c>
      <c r="CN74" s="115">
        <f t="shared" si="240"/>
        <v>0.69</v>
      </c>
      <c r="CO74" s="105">
        <f t="shared" si="241"/>
        <v>1831.9074738919289</v>
      </c>
      <c r="CP74" s="115">
        <f t="shared" si="242"/>
        <v>21.635545961105144</v>
      </c>
    </row>
    <row r="75" spans="1:94" ht="15" customHeight="1">
      <c r="A75" s="4">
        <v>76</v>
      </c>
      <c r="B75" s="34">
        <f t="shared" si="162"/>
        <v>2430</v>
      </c>
      <c r="C75" s="32">
        <f t="shared" si="163"/>
        <v>25.2</v>
      </c>
      <c r="D75" s="121">
        <f t="shared" si="164"/>
        <v>1826.3380921322762</v>
      </c>
      <c r="E75" s="33">
        <f t="shared" si="165"/>
        <v>1.0900000000000001</v>
      </c>
      <c r="F75" s="35">
        <f t="shared" si="166"/>
        <v>1115.4370267186548</v>
      </c>
      <c r="G75" s="53">
        <f t="shared" si="167"/>
        <v>12.191408300317356</v>
      </c>
      <c r="H75" s="32">
        <f t="shared" si="168"/>
        <v>91.493697794504897</v>
      </c>
      <c r="I75" s="54">
        <f t="shared" si="169"/>
        <v>21.895129221955731</v>
      </c>
      <c r="J75" s="45">
        <f t="shared" si="170"/>
        <v>21.695450306492557</v>
      </c>
      <c r="K75" s="302"/>
      <c r="L75" s="36">
        <f t="shared" si="171"/>
        <v>1944</v>
      </c>
      <c r="M75" s="32">
        <f t="shared" si="172"/>
        <v>25.2</v>
      </c>
      <c r="N75" s="33">
        <f t="shared" si="173"/>
        <v>1.03</v>
      </c>
      <c r="O75" s="35">
        <f t="shared" si="174"/>
        <v>1054.6738174488473</v>
      </c>
      <c r="P75" s="53">
        <f t="shared" si="175"/>
        <v>11.848906850197755</v>
      </c>
      <c r="Q75" s="32">
        <f t="shared" si="176"/>
        <v>89.010221008805132</v>
      </c>
      <c r="R75" s="54">
        <f t="shared" si="177"/>
        <v>24.144981040255477</v>
      </c>
      <c r="S75" s="45">
        <f t="shared" si="178"/>
        <v>23.93265349313328</v>
      </c>
      <c r="T75" s="302"/>
      <c r="U75" s="36">
        <f t="shared" si="179"/>
        <v>1458</v>
      </c>
      <c r="V75" s="32">
        <f t="shared" si="180"/>
        <v>25.2</v>
      </c>
      <c r="W75" s="33">
        <f t="shared" si="181"/>
        <v>0.94</v>
      </c>
      <c r="X75" s="35">
        <f t="shared" si="182"/>
        <v>966.88870249260128</v>
      </c>
      <c r="Y75" s="53">
        <f t="shared" si="183"/>
        <v>11.46015023891143</v>
      </c>
      <c r="Z75" s="32">
        <f t="shared" si="184"/>
        <v>84.369635854306523</v>
      </c>
      <c r="AA75" s="54">
        <f t="shared" si="185"/>
        <v>27.143721121613119</v>
      </c>
      <c r="AB75" s="45">
        <f t="shared" si="186"/>
        <v>26.906671668524854</v>
      </c>
      <c r="AC75" s="302"/>
      <c r="AD75" s="36">
        <f t="shared" si="187"/>
        <v>1093.5</v>
      </c>
      <c r="AE75" s="32">
        <f t="shared" si="188"/>
        <v>25.2</v>
      </c>
      <c r="AF75" s="33">
        <f t="shared" si="189"/>
        <v>0.85</v>
      </c>
      <c r="AG75" s="35">
        <f t="shared" si="190"/>
        <v>870.30318180371319</v>
      </c>
      <c r="AH75" s="53">
        <f t="shared" si="191"/>
        <v>11.123477137648317</v>
      </c>
      <c r="AI75" s="32">
        <f t="shared" si="192"/>
        <v>78.240209516689788</v>
      </c>
      <c r="AJ75" s="54">
        <f t="shared" si="193"/>
        <v>30.182879370389117</v>
      </c>
      <c r="AK75" s="45">
        <f t="shared" si="194"/>
        <v>29.914121905831767</v>
      </c>
      <c r="AL75" s="302"/>
      <c r="AM75" s="36">
        <f t="shared" si="195"/>
        <v>874.80000000000007</v>
      </c>
      <c r="AN75" s="32">
        <f t="shared" si="196"/>
        <v>25.2</v>
      </c>
      <c r="AO75" s="33">
        <f t="shared" si="197"/>
        <v>0.77</v>
      </c>
      <c r="AP75" s="35">
        <f t="shared" si="198"/>
        <v>791.26159890550457</v>
      </c>
      <c r="AQ75" s="53">
        <f t="shared" si="199"/>
        <v>10.893720180190414</v>
      </c>
      <c r="AR75" s="32">
        <f t="shared" si="200"/>
        <v>72.634654261118897</v>
      </c>
      <c r="AS75" s="54">
        <f t="shared" si="201"/>
        <v>32.514165272084945</v>
      </c>
      <c r="AT75" s="45">
        <f t="shared" si="202"/>
        <v>32.217777549367796</v>
      </c>
      <c r="AU75" s="302"/>
      <c r="AV75" s="36">
        <f t="shared" si="203"/>
        <v>699.84000000000015</v>
      </c>
      <c r="AW75" s="32">
        <f t="shared" si="204"/>
        <v>25.2</v>
      </c>
      <c r="AX75" s="33">
        <f t="shared" si="205"/>
        <v>0.69</v>
      </c>
      <c r="AY75" s="35">
        <f t="shared" si="206"/>
        <v>710.59108473171841</v>
      </c>
      <c r="AZ75" s="53">
        <f t="shared" si="207"/>
        <v>10.688219310118654</v>
      </c>
      <c r="BA75" s="32">
        <f t="shared" si="208"/>
        <v>66.483580109456966</v>
      </c>
      <c r="BB75" s="54">
        <f t="shared" si="209"/>
        <v>34.778662620493414</v>
      </c>
      <c r="BC75" s="45">
        <f t="shared" si="210"/>
        <v>34.453385004845337</v>
      </c>
      <c r="BD75" s="302"/>
      <c r="BE75" s="36" t="str">
        <f t="shared" si="211"/>
        <v/>
      </c>
      <c r="BF75" s="32" t="str">
        <f t="shared" si="212"/>
        <v/>
      </c>
      <c r="BG75" s="33" t="str">
        <f t="shared" si="213"/>
        <v/>
      </c>
      <c r="BH75" s="35" t="str">
        <f t="shared" si="214"/>
        <v/>
      </c>
      <c r="BI75" s="53" t="str">
        <f t="shared" si="215"/>
        <v/>
      </c>
      <c r="BJ75" s="32" t="str">
        <f t="shared" si="216"/>
        <v/>
      </c>
      <c r="BK75" s="54" t="str">
        <f t="shared" si="217"/>
        <v/>
      </c>
      <c r="BL75" s="45" t="str">
        <f t="shared" si="218"/>
        <v/>
      </c>
      <c r="BM75" s="302"/>
      <c r="BN75" s="36" t="str">
        <f t="shared" si="219"/>
        <v/>
      </c>
      <c r="BO75" s="32" t="str">
        <f t="shared" si="220"/>
        <v/>
      </c>
      <c r="BP75" s="33" t="str">
        <f t="shared" si="221"/>
        <v/>
      </c>
      <c r="BQ75" s="35" t="str">
        <f t="shared" si="222"/>
        <v/>
      </c>
      <c r="BR75" s="53" t="str">
        <f t="shared" si="223"/>
        <v/>
      </c>
      <c r="BS75" s="32" t="str">
        <f t="shared" si="224"/>
        <v/>
      </c>
      <c r="BT75" s="54" t="str">
        <f t="shared" si="225"/>
        <v/>
      </c>
      <c r="BU75" s="45" t="str">
        <f t="shared" si="226"/>
        <v/>
      </c>
      <c r="BV75" s="4">
        <v>76</v>
      </c>
      <c r="BX75" s="78">
        <v>76</v>
      </c>
      <c r="BY75" s="105">
        <f t="shared" si="227"/>
        <v>699.84000000000015</v>
      </c>
      <c r="BZ75" s="105">
        <f t="shared" si="228"/>
        <v>24.352486752355173</v>
      </c>
      <c r="CA75" s="105">
        <f t="shared" si="229"/>
        <v>34.914408507875805</v>
      </c>
      <c r="CB75" s="106">
        <f t="shared" si="230"/>
        <v>710.59108473171841</v>
      </c>
      <c r="CC75" s="107">
        <f t="shared" si="231"/>
        <v>0.69</v>
      </c>
      <c r="CD75" s="88">
        <f t="shared" si="232"/>
        <v>10.408007238984785</v>
      </c>
      <c r="CE75" s="23">
        <f t="shared" si="233"/>
        <v>68.273500240285259</v>
      </c>
      <c r="CF75" s="24">
        <f t="shared" si="234"/>
        <v>35.243721686505459</v>
      </c>
      <c r="CG75" s="89">
        <f t="shared" si="235"/>
        <v>34.914408507875805</v>
      </c>
      <c r="CH75" s="22"/>
      <c r="CI75" s="78">
        <v>76</v>
      </c>
      <c r="CJ75" s="105">
        <f t="shared" si="236"/>
        <v>699.84000000000015</v>
      </c>
      <c r="CK75" s="105">
        <f t="shared" si="237"/>
        <v>24.352486752355173</v>
      </c>
      <c r="CL75" s="105">
        <f t="shared" si="238"/>
        <v>34.914408507875805</v>
      </c>
      <c r="CM75" s="105">
        <f t="shared" si="239"/>
        <v>710.59108473171841</v>
      </c>
      <c r="CN75" s="115">
        <f t="shared" si="240"/>
        <v>0.69</v>
      </c>
      <c r="CO75" s="105">
        <f t="shared" si="241"/>
        <v>1826.3380921322762</v>
      </c>
      <c r="CP75" s="115">
        <f t="shared" si="242"/>
        <v>21.695450306492557</v>
      </c>
    </row>
    <row r="76" spans="1:94" ht="15" customHeight="1">
      <c r="A76" s="4">
        <v>77</v>
      </c>
      <c r="B76" s="34">
        <f t="shared" si="162"/>
        <v>2430</v>
      </c>
      <c r="C76" s="32">
        <f t="shared" si="163"/>
        <v>25.3</v>
      </c>
      <c r="D76" s="121">
        <f t="shared" si="164"/>
        <v>1823.5587877429566</v>
      </c>
      <c r="E76" s="33">
        <f t="shared" si="165"/>
        <v>1.0900000000000001</v>
      </c>
      <c r="F76" s="35">
        <f t="shared" si="166"/>
        <v>1122.2804578801481</v>
      </c>
      <c r="G76" s="53">
        <f t="shared" si="167"/>
        <v>12.230436190397981</v>
      </c>
      <c r="H76" s="32">
        <f t="shared" si="168"/>
        <v>91.761278208641627</v>
      </c>
      <c r="I76" s="54">
        <f t="shared" si="169"/>
        <v>21.927122848713694</v>
      </c>
      <c r="J76" s="45">
        <f t="shared" si="170"/>
        <v>21.72520466931871</v>
      </c>
      <c r="K76" s="302"/>
      <c r="L76" s="36">
        <f t="shared" si="171"/>
        <v>1944</v>
      </c>
      <c r="M76" s="32">
        <f t="shared" si="172"/>
        <v>25.3</v>
      </c>
      <c r="N76" s="33">
        <f t="shared" si="173"/>
        <v>1.03</v>
      </c>
      <c r="O76" s="35">
        <f t="shared" si="174"/>
        <v>1061.3114166743674</v>
      </c>
      <c r="P76" s="53">
        <f t="shared" si="175"/>
        <v>11.886575607539811</v>
      </c>
      <c r="Q76" s="32">
        <f t="shared" si="176"/>
        <v>89.286557517975453</v>
      </c>
      <c r="R76" s="54">
        <f t="shared" si="177"/>
        <v>24.182431623049872</v>
      </c>
      <c r="S76" s="45">
        <f t="shared" si="178"/>
        <v>23.967895459240523</v>
      </c>
      <c r="T76" s="302"/>
      <c r="U76" s="36">
        <f t="shared" si="179"/>
        <v>1458</v>
      </c>
      <c r="V76" s="32">
        <f t="shared" si="180"/>
        <v>25.3</v>
      </c>
      <c r="W76" s="33">
        <f t="shared" si="181"/>
        <v>0.94</v>
      </c>
      <c r="X76" s="35">
        <f t="shared" si="182"/>
        <v>973.19504550358511</v>
      </c>
      <c r="Y76" s="53">
        <f t="shared" si="183"/>
        <v>11.496276311288062</v>
      </c>
      <c r="Z76" s="32">
        <f t="shared" si="184"/>
        <v>84.653066710654485</v>
      </c>
      <c r="AA76" s="54">
        <f t="shared" si="185"/>
        <v>27.189276122594858</v>
      </c>
      <c r="AB76" s="45">
        <f t="shared" si="186"/>
        <v>26.950008343580688</v>
      </c>
      <c r="AC76" s="302"/>
      <c r="AD76" s="36">
        <f t="shared" si="187"/>
        <v>1093.5</v>
      </c>
      <c r="AE76" s="32">
        <f t="shared" si="188"/>
        <v>25.3</v>
      </c>
      <c r="AF76" s="33">
        <f t="shared" si="189"/>
        <v>0.85</v>
      </c>
      <c r="AG76" s="35">
        <f t="shared" si="190"/>
        <v>876.19875290739901</v>
      </c>
      <c r="AH76" s="53">
        <f t="shared" si="191"/>
        <v>11.158267205654859</v>
      </c>
      <c r="AI76" s="32">
        <f t="shared" si="192"/>
        <v>78.524625442143318</v>
      </c>
      <c r="AJ76" s="54">
        <f t="shared" si="193"/>
        <v>30.237689449904991</v>
      </c>
      <c r="AK76" s="45">
        <f t="shared" si="194"/>
        <v>29.966653164135316</v>
      </c>
      <c r="AL76" s="302"/>
      <c r="AM76" s="36">
        <f t="shared" si="195"/>
        <v>874.80000000000007</v>
      </c>
      <c r="AN76" s="32">
        <f t="shared" si="196"/>
        <v>25.3</v>
      </c>
      <c r="AO76" s="33">
        <f t="shared" si="197"/>
        <v>0.77</v>
      </c>
      <c r="AP76" s="35">
        <f t="shared" si="198"/>
        <v>796.78488775658946</v>
      </c>
      <c r="AQ76" s="53">
        <f t="shared" si="199"/>
        <v>10.927598514238788</v>
      </c>
      <c r="AR76" s="32">
        <f t="shared" si="200"/>
        <v>72.914912340380141</v>
      </c>
      <c r="AS76" s="54">
        <f t="shared" si="201"/>
        <v>32.576832222147864</v>
      </c>
      <c r="AT76" s="45">
        <f t="shared" si="202"/>
        <v>32.278088506744979</v>
      </c>
      <c r="AU76" s="302"/>
      <c r="AV76" s="36">
        <f t="shared" si="203"/>
        <v>699.84000000000015</v>
      </c>
      <c r="AW76" s="32">
        <f t="shared" si="204"/>
        <v>25.3</v>
      </c>
      <c r="AX76" s="33">
        <f t="shared" si="205"/>
        <v>0.69</v>
      </c>
      <c r="AY76" s="35">
        <f t="shared" si="206"/>
        <v>715.70086976003654</v>
      </c>
      <c r="AZ76" s="53">
        <f t="shared" si="207"/>
        <v>10.721282164523886</v>
      </c>
      <c r="BA76" s="32">
        <f t="shared" si="208"/>
        <v>66.755156592021251</v>
      </c>
      <c r="BB76" s="54">
        <f t="shared" si="209"/>
        <v>34.84962330763102</v>
      </c>
      <c r="BC76" s="45">
        <f t="shared" si="210"/>
        <v>34.521891182011181</v>
      </c>
      <c r="BD76" s="302"/>
      <c r="BE76" s="36" t="str">
        <f t="shared" si="211"/>
        <v/>
      </c>
      <c r="BF76" s="32" t="str">
        <f t="shared" si="212"/>
        <v/>
      </c>
      <c r="BG76" s="33" t="str">
        <f t="shared" si="213"/>
        <v/>
      </c>
      <c r="BH76" s="35" t="str">
        <f t="shared" si="214"/>
        <v/>
      </c>
      <c r="BI76" s="53" t="str">
        <f t="shared" si="215"/>
        <v/>
      </c>
      <c r="BJ76" s="32" t="str">
        <f t="shared" si="216"/>
        <v/>
      </c>
      <c r="BK76" s="54" t="str">
        <f t="shared" si="217"/>
        <v/>
      </c>
      <c r="BL76" s="45" t="str">
        <f t="shared" si="218"/>
        <v/>
      </c>
      <c r="BM76" s="302"/>
      <c r="BN76" s="36" t="str">
        <f t="shared" si="219"/>
        <v/>
      </c>
      <c r="BO76" s="32" t="str">
        <f t="shared" si="220"/>
        <v/>
      </c>
      <c r="BP76" s="33" t="str">
        <f t="shared" si="221"/>
        <v/>
      </c>
      <c r="BQ76" s="35" t="str">
        <f t="shared" si="222"/>
        <v/>
      </c>
      <c r="BR76" s="53" t="str">
        <f t="shared" si="223"/>
        <v/>
      </c>
      <c r="BS76" s="32" t="str">
        <f t="shared" si="224"/>
        <v/>
      </c>
      <c r="BT76" s="54" t="str">
        <f t="shared" si="225"/>
        <v/>
      </c>
      <c r="BU76" s="45" t="str">
        <f t="shared" si="226"/>
        <v/>
      </c>
      <c r="BV76" s="4">
        <v>77</v>
      </c>
      <c r="BX76" s="78">
        <v>77</v>
      </c>
      <c r="BY76" s="105">
        <f t="shared" si="227"/>
        <v>699.84000000000015</v>
      </c>
      <c r="BZ76" s="105">
        <f t="shared" si="228"/>
        <v>24.444566818832776</v>
      </c>
      <c r="CA76" s="105">
        <f t="shared" si="229"/>
        <v>34.986799120657039</v>
      </c>
      <c r="CB76" s="106">
        <f t="shared" si="230"/>
        <v>715.70086976003654</v>
      </c>
      <c r="CC76" s="107">
        <f t="shared" si="231"/>
        <v>0.69</v>
      </c>
      <c r="CD76" s="88">
        <f t="shared" si="232"/>
        <v>10.438451537300518</v>
      </c>
      <c r="CE76" s="23">
        <f t="shared" si="233"/>
        <v>68.563892566111733</v>
      </c>
      <c r="CF76" s="24">
        <f t="shared" si="234"/>
        <v>35.318594415878138</v>
      </c>
      <c r="CG76" s="89">
        <f t="shared" si="235"/>
        <v>34.986799120657039</v>
      </c>
      <c r="CH76" s="22"/>
      <c r="CI76" s="78">
        <v>77</v>
      </c>
      <c r="CJ76" s="105">
        <f t="shared" si="236"/>
        <v>699.84000000000015</v>
      </c>
      <c r="CK76" s="105">
        <f t="shared" si="237"/>
        <v>24.444566818832776</v>
      </c>
      <c r="CL76" s="105">
        <f t="shared" si="238"/>
        <v>34.986799120657039</v>
      </c>
      <c r="CM76" s="105">
        <f t="shared" si="239"/>
        <v>715.70086976003654</v>
      </c>
      <c r="CN76" s="115">
        <f t="shared" si="240"/>
        <v>0.69</v>
      </c>
      <c r="CO76" s="105">
        <f t="shared" si="241"/>
        <v>1823.5587877429566</v>
      </c>
      <c r="CP76" s="115">
        <f t="shared" si="242"/>
        <v>21.72520466931871</v>
      </c>
    </row>
    <row r="77" spans="1:94" ht="15" customHeight="1">
      <c r="A77" s="4">
        <v>78</v>
      </c>
      <c r="B77" s="34">
        <f t="shared" si="162"/>
        <v>2430</v>
      </c>
      <c r="C77" s="32">
        <f t="shared" si="163"/>
        <v>25.4</v>
      </c>
      <c r="D77" s="121">
        <f t="shared" si="164"/>
        <v>1820.7831032230649</v>
      </c>
      <c r="E77" s="33">
        <f t="shared" si="165"/>
        <v>1.0900000000000001</v>
      </c>
      <c r="F77" s="35">
        <f t="shared" si="166"/>
        <v>1129.1358271897375</v>
      </c>
      <c r="G77" s="53">
        <f t="shared" si="167"/>
        <v>12.269464080478603</v>
      </c>
      <c r="H77" s="32">
        <f t="shared" si="168"/>
        <v>92.028129328505486</v>
      </c>
      <c r="I77" s="54">
        <f t="shared" si="169"/>
        <v>21.958982853003413</v>
      </c>
      <c r="J77" s="45">
        <f t="shared" si="170"/>
        <v>21.754828521743899</v>
      </c>
      <c r="K77" s="302"/>
      <c r="L77" s="36">
        <f t="shared" si="171"/>
        <v>1944</v>
      </c>
      <c r="M77" s="32">
        <f t="shared" si="172"/>
        <v>25.4</v>
      </c>
      <c r="N77" s="33">
        <f t="shared" si="173"/>
        <v>1.03</v>
      </c>
      <c r="O77" s="35">
        <f t="shared" si="174"/>
        <v>1067.9613945567883</v>
      </c>
      <c r="P77" s="53">
        <f t="shared" si="175"/>
        <v>11.924244364881863</v>
      </c>
      <c r="Q77" s="32">
        <f t="shared" si="176"/>
        <v>89.562186238152364</v>
      </c>
      <c r="R77" s="54">
        <f t="shared" si="177"/>
        <v>24.219728595665355</v>
      </c>
      <c r="S77" s="45">
        <f t="shared" si="178"/>
        <v>24.002987392749926</v>
      </c>
      <c r="T77" s="302"/>
      <c r="U77" s="36">
        <f t="shared" si="179"/>
        <v>1458</v>
      </c>
      <c r="V77" s="32">
        <f t="shared" si="180"/>
        <v>25.4</v>
      </c>
      <c r="W77" s="33">
        <f t="shared" si="181"/>
        <v>0.94</v>
      </c>
      <c r="X77" s="35">
        <f t="shared" si="182"/>
        <v>979.51435199522928</v>
      </c>
      <c r="Y77" s="53">
        <f t="shared" si="183"/>
        <v>11.532402383664692</v>
      </c>
      <c r="Z77" s="32">
        <f t="shared" si="184"/>
        <v>84.935845924235394</v>
      </c>
      <c r="AA77" s="54">
        <f t="shared" si="185"/>
        <v>27.234650450475733</v>
      </c>
      <c r="AB77" s="45">
        <f t="shared" si="186"/>
        <v>26.993168553412175</v>
      </c>
      <c r="AC77" s="302"/>
      <c r="AD77" s="36">
        <f t="shared" si="187"/>
        <v>1093.5</v>
      </c>
      <c r="AE77" s="32">
        <f t="shared" si="188"/>
        <v>25.4</v>
      </c>
      <c r="AF77" s="33">
        <f t="shared" si="189"/>
        <v>0.85</v>
      </c>
      <c r="AG77" s="35">
        <f t="shared" si="190"/>
        <v>882.10780191176923</v>
      </c>
      <c r="AH77" s="53">
        <f t="shared" si="191"/>
        <v>11.193057273661397</v>
      </c>
      <c r="AI77" s="32">
        <f t="shared" si="192"/>
        <v>78.808477464640021</v>
      </c>
      <c r="AJ77" s="54">
        <f t="shared" si="193"/>
        <v>30.292291982096277</v>
      </c>
      <c r="AK77" s="45">
        <f t="shared" si="194"/>
        <v>30.018981708891467</v>
      </c>
      <c r="AL77" s="302"/>
      <c r="AM77" s="36">
        <f t="shared" si="195"/>
        <v>874.80000000000007</v>
      </c>
      <c r="AN77" s="32">
        <f t="shared" si="196"/>
        <v>25.4</v>
      </c>
      <c r="AO77" s="33">
        <f t="shared" si="197"/>
        <v>0.77</v>
      </c>
      <c r="AP77" s="35">
        <f t="shared" si="198"/>
        <v>802.32192569738834</v>
      </c>
      <c r="AQ77" s="53">
        <f t="shared" si="199"/>
        <v>10.961476848287161</v>
      </c>
      <c r="AR77" s="32">
        <f t="shared" si="200"/>
        <v>73.194692357787446</v>
      </c>
      <c r="AS77" s="54">
        <f t="shared" si="201"/>
        <v>32.63927226369006</v>
      </c>
      <c r="AT77" s="45">
        <f t="shared" si="202"/>
        <v>32.338177840300887</v>
      </c>
      <c r="AU77" s="302"/>
      <c r="AV77" s="36">
        <f t="shared" si="203"/>
        <v>699.84000000000015</v>
      </c>
      <c r="AW77" s="32">
        <f t="shared" si="204"/>
        <v>25.4</v>
      </c>
      <c r="AX77" s="33">
        <f t="shared" si="205"/>
        <v>0.69</v>
      </c>
      <c r="AY77" s="35">
        <f t="shared" si="206"/>
        <v>720.82449707872468</v>
      </c>
      <c r="AZ77" s="53">
        <f t="shared" si="207"/>
        <v>10.754345018929119</v>
      </c>
      <c r="BA77" s="32">
        <f t="shared" si="208"/>
        <v>67.026350355133204</v>
      </c>
      <c r="BB77" s="54">
        <f t="shared" si="209"/>
        <v>34.920340101001635</v>
      </c>
      <c r="BC77" s="45">
        <f t="shared" si="210"/>
        <v>34.590159145695878</v>
      </c>
      <c r="BD77" s="302"/>
      <c r="BE77" s="36" t="str">
        <f t="shared" si="211"/>
        <v/>
      </c>
      <c r="BF77" s="32" t="str">
        <f t="shared" si="212"/>
        <v/>
      </c>
      <c r="BG77" s="33" t="str">
        <f t="shared" si="213"/>
        <v/>
      </c>
      <c r="BH77" s="35" t="str">
        <f t="shared" si="214"/>
        <v/>
      </c>
      <c r="BI77" s="53" t="str">
        <f t="shared" si="215"/>
        <v/>
      </c>
      <c r="BJ77" s="32" t="str">
        <f t="shared" si="216"/>
        <v/>
      </c>
      <c r="BK77" s="54" t="str">
        <f t="shared" si="217"/>
        <v/>
      </c>
      <c r="BL77" s="45" t="str">
        <f t="shared" si="218"/>
        <v/>
      </c>
      <c r="BM77" s="302"/>
      <c r="BN77" s="36" t="str">
        <f t="shared" si="219"/>
        <v/>
      </c>
      <c r="BO77" s="32" t="str">
        <f t="shared" si="220"/>
        <v/>
      </c>
      <c r="BP77" s="33" t="str">
        <f t="shared" si="221"/>
        <v/>
      </c>
      <c r="BQ77" s="35" t="str">
        <f t="shared" si="222"/>
        <v/>
      </c>
      <c r="BR77" s="53" t="str">
        <f t="shared" si="223"/>
        <v/>
      </c>
      <c r="BS77" s="32" t="str">
        <f t="shared" si="224"/>
        <v/>
      </c>
      <c r="BT77" s="54" t="str">
        <f t="shared" si="225"/>
        <v/>
      </c>
      <c r="BU77" s="45" t="str">
        <f t="shared" si="226"/>
        <v/>
      </c>
      <c r="BV77" s="4">
        <v>78</v>
      </c>
      <c r="BX77" s="78">
        <v>78</v>
      </c>
      <c r="BY77" s="105">
        <f t="shared" si="227"/>
        <v>699.84000000000015</v>
      </c>
      <c r="BZ77" s="105">
        <f t="shared" si="228"/>
        <v>24.536646885310372</v>
      </c>
      <c r="CA77" s="105">
        <f t="shared" si="229"/>
        <v>35.058942972074284</v>
      </c>
      <c r="CB77" s="106">
        <f t="shared" si="230"/>
        <v>720.82449707872468</v>
      </c>
      <c r="CC77" s="107">
        <f t="shared" si="231"/>
        <v>0.69</v>
      </c>
      <c r="CD77" s="88">
        <f t="shared" si="232"/>
        <v>10.468895835616244</v>
      </c>
      <c r="CE77" s="23">
        <f t="shared" si="233"/>
        <v>68.853918158819255</v>
      </c>
      <c r="CF77" s="24">
        <f t="shared" si="234"/>
        <v>35.393214499773663</v>
      </c>
      <c r="CG77" s="89">
        <f t="shared" si="235"/>
        <v>35.058942972074284</v>
      </c>
      <c r="CH77" s="22"/>
      <c r="CI77" s="78">
        <v>78</v>
      </c>
      <c r="CJ77" s="105">
        <f t="shared" si="236"/>
        <v>699.84000000000015</v>
      </c>
      <c r="CK77" s="105">
        <f t="shared" si="237"/>
        <v>24.536646885310372</v>
      </c>
      <c r="CL77" s="105">
        <f t="shared" si="238"/>
        <v>35.058942972074284</v>
      </c>
      <c r="CM77" s="105">
        <f t="shared" si="239"/>
        <v>720.82449707872468</v>
      </c>
      <c r="CN77" s="115">
        <f t="shared" si="240"/>
        <v>0.69</v>
      </c>
      <c r="CO77" s="105">
        <f t="shared" si="241"/>
        <v>1820.7831032230649</v>
      </c>
      <c r="CP77" s="115">
        <f t="shared" si="242"/>
        <v>21.754828521743899</v>
      </c>
    </row>
    <row r="78" spans="1:94" ht="15" customHeight="1">
      <c r="A78" s="4">
        <v>79</v>
      </c>
      <c r="B78" s="34">
        <f t="shared" si="162"/>
        <v>2430</v>
      </c>
      <c r="C78" s="32">
        <f t="shared" si="163"/>
        <v>25.5</v>
      </c>
      <c r="D78" s="121">
        <f t="shared" si="164"/>
        <v>1818.0110597270982</v>
      </c>
      <c r="E78" s="33">
        <f t="shared" si="165"/>
        <v>1.0900000000000001</v>
      </c>
      <c r="F78" s="35">
        <f t="shared" si="166"/>
        <v>1136.0030958917521</v>
      </c>
      <c r="G78" s="53">
        <f t="shared" si="167"/>
        <v>12.30849197055923</v>
      </c>
      <c r="H78" s="32">
        <f t="shared" si="168"/>
        <v>92.294254942763587</v>
      </c>
      <c r="I78" s="54">
        <f t="shared" si="169"/>
        <v>21.990710266957009</v>
      </c>
      <c r="J78" s="45">
        <f t="shared" si="170"/>
        <v>21.784322871861903</v>
      </c>
      <c r="K78" s="302"/>
      <c r="L78" s="36">
        <f t="shared" si="171"/>
        <v>1944</v>
      </c>
      <c r="M78" s="32">
        <f t="shared" si="172"/>
        <v>25.5</v>
      </c>
      <c r="N78" s="33">
        <f t="shared" si="173"/>
        <v>1.03</v>
      </c>
      <c r="O78" s="35">
        <f t="shared" si="174"/>
        <v>1074.623710645574</v>
      </c>
      <c r="P78" s="53">
        <f t="shared" si="175"/>
        <v>11.961913122223919</v>
      </c>
      <c r="Q78" s="32">
        <f t="shared" si="176"/>
        <v>89.837110474330501</v>
      </c>
      <c r="R78" s="54">
        <f t="shared" si="177"/>
        <v>24.256873112857456</v>
      </c>
      <c r="S78" s="45">
        <f t="shared" si="178"/>
        <v>24.037930421522752</v>
      </c>
      <c r="T78" s="302"/>
      <c r="U78" s="36">
        <f t="shared" si="179"/>
        <v>1458</v>
      </c>
      <c r="V78" s="32">
        <f t="shared" si="180"/>
        <v>25.5</v>
      </c>
      <c r="W78" s="33">
        <f t="shared" si="181"/>
        <v>0.94</v>
      </c>
      <c r="X78" s="35">
        <f t="shared" si="182"/>
        <v>985.84658017121319</v>
      </c>
      <c r="Y78" s="53">
        <f t="shared" si="183"/>
        <v>11.568528456041328</v>
      </c>
      <c r="Z78" s="32">
        <f t="shared" si="184"/>
        <v>85.217975986944424</v>
      </c>
      <c r="AA78" s="54">
        <f t="shared" si="185"/>
        <v>27.279845405642522</v>
      </c>
      <c r="AB78" s="45">
        <f t="shared" si="186"/>
        <v>27.036153568120092</v>
      </c>
      <c r="AC78" s="302"/>
      <c r="AD78" s="36">
        <f t="shared" si="187"/>
        <v>1093.5</v>
      </c>
      <c r="AE78" s="32">
        <f t="shared" si="188"/>
        <v>25.5</v>
      </c>
      <c r="AF78" s="33">
        <f t="shared" si="189"/>
        <v>0.85</v>
      </c>
      <c r="AG78" s="35">
        <f t="shared" si="190"/>
        <v>888.03028732718826</v>
      </c>
      <c r="AH78" s="53">
        <f t="shared" si="191"/>
        <v>11.227847341667941</v>
      </c>
      <c r="AI78" s="32">
        <f t="shared" si="192"/>
        <v>79.09176713078358</v>
      </c>
      <c r="AJ78" s="54">
        <f t="shared" si="193"/>
        <v>30.346688383985153</v>
      </c>
      <c r="AK78" s="45">
        <f t="shared" si="194"/>
        <v>30.071108924119947</v>
      </c>
      <c r="AL78" s="302"/>
      <c r="AM78" s="36">
        <f t="shared" si="195"/>
        <v>874.80000000000007</v>
      </c>
      <c r="AN78" s="32">
        <f t="shared" si="196"/>
        <v>25.5</v>
      </c>
      <c r="AO78" s="33">
        <f t="shared" si="197"/>
        <v>0.77</v>
      </c>
      <c r="AP78" s="35">
        <f t="shared" si="198"/>
        <v>807.87267299657515</v>
      </c>
      <c r="AQ78" s="53">
        <f t="shared" si="199"/>
        <v>10.995355182335537</v>
      </c>
      <c r="AR78" s="32">
        <f t="shared" si="200"/>
        <v>73.473995118816518</v>
      </c>
      <c r="AS78" s="54">
        <f t="shared" si="201"/>
        <v>32.701486875734069</v>
      </c>
      <c r="AT78" s="45">
        <f t="shared" si="202"/>
        <v>32.398046994611619</v>
      </c>
      <c r="AU78" s="302"/>
      <c r="AV78" s="36">
        <f t="shared" si="203"/>
        <v>699.84000000000015</v>
      </c>
      <c r="AW78" s="32">
        <f t="shared" si="204"/>
        <v>25.5</v>
      </c>
      <c r="AX78" s="33">
        <f t="shared" si="205"/>
        <v>0.7</v>
      </c>
      <c r="AY78" s="35">
        <f t="shared" si="206"/>
        <v>725.96193013546747</v>
      </c>
      <c r="AZ78" s="53">
        <f t="shared" si="207"/>
        <v>10.787407873334352</v>
      </c>
      <c r="BA78" s="32">
        <f t="shared" si="208"/>
        <v>67.29716152941522</v>
      </c>
      <c r="BB78" s="54">
        <f t="shared" si="209"/>
        <v>34.990814513298893</v>
      </c>
      <c r="BC78" s="45">
        <f t="shared" si="210"/>
        <v>34.658190373362409</v>
      </c>
      <c r="BD78" s="302"/>
      <c r="BE78" s="36" t="str">
        <f t="shared" si="211"/>
        <v/>
      </c>
      <c r="BF78" s="32" t="str">
        <f t="shared" si="212"/>
        <v/>
      </c>
      <c r="BG78" s="33" t="str">
        <f t="shared" si="213"/>
        <v/>
      </c>
      <c r="BH78" s="35" t="str">
        <f t="shared" si="214"/>
        <v/>
      </c>
      <c r="BI78" s="53" t="str">
        <f t="shared" si="215"/>
        <v/>
      </c>
      <c r="BJ78" s="32" t="str">
        <f t="shared" si="216"/>
        <v/>
      </c>
      <c r="BK78" s="54" t="str">
        <f t="shared" si="217"/>
        <v/>
      </c>
      <c r="BL78" s="45" t="str">
        <f t="shared" si="218"/>
        <v/>
      </c>
      <c r="BM78" s="302"/>
      <c r="BN78" s="36" t="str">
        <f t="shared" si="219"/>
        <v/>
      </c>
      <c r="BO78" s="32" t="str">
        <f t="shared" si="220"/>
        <v/>
      </c>
      <c r="BP78" s="33" t="str">
        <f t="shared" si="221"/>
        <v/>
      </c>
      <c r="BQ78" s="35" t="str">
        <f t="shared" si="222"/>
        <v/>
      </c>
      <c r="BR78" s="53" t="str">
        <f t="shared" si="223"/>
        <v/>
      </c>
      <c r="BS78" s="32" t="str">
        <f t="shared" si="224"/>
        <v/>
      </c>
      <c r="BT78" s="54" t="str">
        <f t="shared" si="225"/>
        <v/>
      </c>
      <c r="BU78" s="45" t="str">
        <f t="shared" si="226"/>
        <v/>
      </c>
      <c r="BV78" s="4">
        <v>79</v>
      </c>
      <c r="BX78" s="78">
        <v>79</v>
      </c>
      <c r="BY78" s="105">
        <f t="shared" si="227"/>
        <v>699.84000000000015</v>
      </c>
      <c r="BZ78" s="105">
        <f t="shared" si="228"/>
        <v>24.628726951787975</v>
      </c>
      <c r="CA78" s="105">
        <f t="shared" si="229"/>
        <v>35.130841546658296</v>
      </c>
      <c r="CB78" s="106">
        <f t="shared" si="230"/>
        <v>725.96193013546747</v>
      </c>
      <c r="CC78" s="107">
        <f t="shared" si="231"/>
        <v>0.7</v>
      </c>
      <c r="CD78" s="88">
        <f t="shared" si="232"/>
        <v>10.499340133931977</v>
      </c>
      <c r="CE78" s="23">
        <f t="shared" si="233"/>
        <v>69.143576727197285</v>
      </c>
      <c r="CF78" s="24">
        <f t="shared" si="234"/>
        <v>35.46758345812195</v>
      </c>
      <c r="CG78" s="89">
        <f t="shared" si="235"/>
        <v>35.130841546658296</v>
      </c>
      <c r="CH78" s="22"/>
      <c r="CI78" s="78">
        <v>79</v>
      </c>
      <c r="CJ78" s="105">
        <f t="shared" si="236"/>
        <v>699.84000000000015</v>
      </c>
      <c r="CK78" s="105">
        <f t="shared" si="237"/>
        <v>24.628726951787975</v>
      </c>
      <c r="CL78" s="105">
        <f t="shared" si="238"/>
        <v>35.130841546658296</v>
      </c>
      <c r="CM78" s="105">
        <f t="shared" si="239"/>
        <v>725.96193013546747</v>
      </c>
      <c r="CN78" s="115">
        <f t="shared" si="240"/>
        <v>0.7</v>
      </c>
      <c r="CO78" s="105">
        <f t="shared" si="241"/>
        <v>1818.0110597270982</v>
      </c>
      <c r="CP78" s="115">
        <f t="shared" si="242"/>
        <v>21.784322871861903</v>
      </c>
    </row>
    <row r="79" spans="1:94" ht="15" customHeight="1" thickBot="1">
      <c r="A79" s="16">
        <v>80</v>
      </c>
      <c r="B79" s="37">
        <f t="shared" si="162"/>
        <v>2430</v>
      </c>
      <c r="C79" s="38">
        <f t="shared" si="163"/>
        <v>25.7</v>
      </c>
      <c r="D79" s="120">
        <f t="shared" si="164"/>
        <v>1812.4779784503451</v>
      </c>
      <c r="E79" s="39">
        <f t="shared" si="165"/>
        <v>1.0900000000000001</v>
      </c>
      <c r="F79" s="40">
        <f t="shared" si="166"/>
        <v>1149.7731778738537</v>
      </c>
      <c r="G79" s="51">
        <f t="shared" si="167"/>
        <v>12.386547750720478</v>
      </c>
      <c r="H79" s="38">
        <f t="shared" si="168"/>
        <v>92.824344685303927</v>
      </c>
      <c r="I79" s="52">
        <f t="shared" si="169"/>
        <v>22.053771396019446</v>
      </c>
      <c r="J79" s="44">
        <f t="shared" si="170"/>
        <v>21.842927042499237</v>
      </c>
      <c r="K79" s="303"/>
      <c r="L79" s="41">
        <f t="shared" si="171"/>
        <v>1944</v>
      </c>
      <c r="M79" s="38">
        <f t="shared" si="172"/>
        <v>25.7</v>
      </c>
      <c r="N79" s="39">
        <f t="shared" si="173"/>
        <v>1.03</v>
      </c>
      <c r="O79" s="40">
        <f t="shared" si="174"/>
        <v>1087.9851970895077</v>
      </c>
      <c r="P79" s="51">
        <f t="shared" si="175"/>
        <v>12.037250636908029</v>
      </c>
      <c r="Q79" s="38">
        <f t="shared" si="176"/>
        <v>90.384858628230333</v>
      </c>
      <c r="R79" s="52">
        <f t="shared" si="177"/>
        <v>24.330709338771403</v>
      </c>
      <c r="S79" s="44">
        <f t="shared" si="178"/>
        <v>24.107374216507431</v>
      </c>
      <c r="T79" s="303"/>
      <c r="U79" s="41">
        <f t="shared" si="179"/>
        <v>1458</v>
      </c>
      <c r="V79" s="38">
        <f t="shared" si="180"/>
        <v>25.7</v>
      </c>
      <c r="W79" s="39">
        <f t="shared" si="181"/>
        <v>0.95</v>
      </c>
      <c r="X79" s="40">
        <f t="shared" si="182"/>
        <v>998.54963580297363</v>
      </c>
      <c r="Y79" s="51">
        <f t="shared" si="183"/>
        <v>11.640780600794592</v>
      </c>
      <c r="Z79" s="38">
        <f t="shared" si="184"/>
        <v>85.780298593963124</v>
      </c>
      <c r="AA79" s="52">
        <f t="shared" si="185"/>
        <v>27.369702333478337</v>
      </c>
      <c r="AB79" s="44">
        <f t="shared" si="186"/>
        <v>27.121603028200532</v>
      </c>
      <c r="AC79" s="303"/>
      <c r="AD79" s="41">
        <f t="shared" si="187"/>
        <v>1093.5</v>
      </c>
      <c r="AE79" s="38">
        <f t="shared" si="188"/>
        <v>25.7</v>
      </c>
      <c r="AF79" s="39">
        <f t="shared" si="189"/>
        <v>0.85</v>
      </c>
      <c r="AG79" s="40">
        <f t="shared" si="190"/>
        <v>899.9154027064742</v>
      </c>
      <c r="AH79" s="51">
        <f t="shared" si="191"/>
        <v>11.297427477681023</v>
      </c>
      <c r="AI79" s="38">
        <f t="shared" si="192"/>
        <v>79.656665597927443</v>
      </c>
      <c r="AJ79" s="52">
        <f t="shared" si="193"/>
        <v>30.454868396742135</v>
      </c>
      <c r="AK79" s="44">
        <f t="shared" si="194"/>
        <v>30.174764835459019</v>
      </c>
      <c r="AL79" s="303"/>
      <c r="AM79" s="41">
        <f t="shared" si="195"/>
        <v>874.80000000000007</v>
      </c>
      <c r="AN79" s="38">
        <f t="shared" si="196"/>
        <v>25.7</v>
      </c>
      <c r="AO79" s="39">
        <f t="shared" si="197"/>
        <v>0.78</v>
      </c>
      <c r="AP79" s="40">
        <f t="shared" si="198"/>
        <v>819.01513784319877</v>
      </c>
      <c r="AQ79" s="51">
        <f t="shared" si="199"/>
        <v>11.063111850432287</v>
      </c>
      <c r="AR79" s="38">
        <f t="shared" si="200"/>
        <v>74.031172143595029</v>
      </c>
      <c r="AS79" s="52">
        <f t="shared" si="201"/>
        <v>32.825245659204462</v>
      </c>
      <c r="AT79" s="44">
        <f t="shared" si="202"/>
        <v>32.517130477177446</v>
      </c>
      <c r="AU79" s="303"/>
      <c r="AV79" s="41">
        <f t="shared" si="203"/>
        <v>699.84000000000015</v>
      </c>
      <c r="AW79" s="38">
        <f t="shared" si="204"/>
        <v>25.7</v>
      </c>
      <c r="AX79" s="39">
        <f t="shared" si="205"/>
        <v>0.7</v>
      </c>
      <c r="AY79" s="40">
        <f t="shared" si="206"/>
        <v>736.27806813378095</v>
      </c>
      <c r="AZ79" s="51">
        <f t="shared" si="207"/>
        <v>10.853533582144818</v>
      </c>
      <c r="BA79" s="38">
        <f t="shared" si="208"/>
        <v>67.837636707093651</v>
      </c>
      <c r="BB79" s="52">
        <f t="shared" si="209"/>
        <v>35.131042178604496</v>
      </c>
      <c r="BC79" s="44">
        <f t="shared" si="210"/>
        <v>34.793548465206406</v>
      </c>
      <c r="BD79" s="303"/>
      <c r="BE79" s="41">
        <f t="shared" si="211"/>
        <v>594.86400000000015</v>
      </c>
      <c r="BF79" s="38">
        <f t="shared" si="212"/>
        <v>25.7</v>
      </c>
      <c r="BG79" s="39">
        <f t="shared" si="213"/>
        <v>0.64</v>
      </c>
      <c r="BH79" s="40">
        <f t="shared" si="214"/>
        <v>676.02065163942098</v>
      </c>
      <c r="BI79" s="51">
        <f t="shared" si="215"/>
        <v>10.714957801686785</v>
      </c>
      <c r="BJ79" s="38">
        <f t="shared" si="216"/>
        <v>63.091303218478338</v>
      </c>
      <c r="BK79" s="52">
        <f t="shared" si="217"/>
        <v>36.747767920673439</v>
      </c>
      <c r="BL79" s="44">
        <f t="shared" si="218"/>
        <v>36.38870364799299</v>
      </c>
      <c r="BM79" s="303"/>
      <c r="BN79" s="41" t="str">
        <f t="shared" si="219"/>
        <v/>
      </c>
      <c r="BO79" s="38" t="str">
        <f t="shared" si="220"/>
        <v/>
      </c>
      <c r="BP79" s="39" t="str">
        <f t="shared" si="221"/>
        <v/>
      </c>
      <c r="BQ79" s="40" t="str">
        <f t="shared" si="222"/>
        <v/>
      </c>
      <c r="BR79" s="51" t="str">
        <f t="shared" si="223"/>
        <v/>
      </c>
      <c r="BS79" s="38" t="str">
        <f t="shared" si="224"/>
        <v/>
      </c>
      <c r="BT79" s="52" t="str">
        <f t="shared" si="225"/>
        <v/>
      </c>
      <c r="BU79" s="44" t="str">
        <f t="shared" si="226"/>
        <v/>
      </c>
      <c r="BV79" s="16">
        <v>80</v>
      </c>
      <c r="BX79" s="79">
        <v>80</v>
      </c>
      <c r="BY79" s="108">
        <f t="shared" si="227"/>
        <v>594.86400000000015</v>
      </c>
      <c r="BZ79" s="108">
        <f t="shared" si="228"/>
        <v>24.805384168769528</v>
      </c>
      <c r="CA79" s="108">
        <f t="shared" si="229"/>
        <v>36.892789405525455</v>
      </c>
      <c r="CB79" s="109">
        <f t="shared" si="230"/>
        <v>676.02065163942098</v>
      </c>
      <c r="CC79" s="110">
        <f t="shared" si="231"/>
        <v>0.64</v>
      </c>
      <c r="CD79" s="90">
        <f t="shared" si="232"/>
        <v>10.423996088536567</v>
      </c>
      <c r="CE79" s="91">
        <f t="shared" si="233"/>
        <v>64.852350854472363</v>
      </c>
      <c r="CF79" s="92">
        <f t="shared" si="234"/>
        <v>37.257102582459808</v>
      </c>
      <c r="CG79" s="93">
        <f t="shared" si="235"/>
        <v>36.892789405525455</v>
      </c>
      <c r="CH79" s="22"/>
      <c r="CI79" s="79">
        <v>80</v>
      </c>
      <c r="CJ79" s="108">
        <f t="shared" si="236"/>
        <v>594.86400000000015</v>
      </c>
      <c r="CK79" s="108">
        <f t="shared" si="237"/>
        <v>24.805384168769528</v>
      </c>
      <c r="CL79" s="108">
        <f t="shared" si="238"/>
        <v>36.892789405525455</v>
      </c>
      <c r="CM79" s="108">
        <f t="shared" si="239"/>
        <v>676.02065163942098</v>
      </c>
      <c r="CN79" s="116">
        <f t="shared" si="240"/>
        <v>0.64</v>
      </c>
      <c r="CO79" s="108">
        <f t="shared" si="241"/>
        <v>1812.4779784503451</v>
      </c>
      <c r="CP79" s="116">
        <f t="shared" si="242"/>
        <v>21.842927042499237</v>
      </c>
    </row>
    <row r="80" spans="1:94" ht="15" customHeight="1">
      <c r="A80" s="4">
        <v>81</v>
      </c>
      <c r="B80" s="30">
        <f t="shared" si="162"/>
        <v>2430</v>
      </c>
      <c r="C80" s="27">
        <f t="shared" si="163"/>
        <v>25.8</v>
      </c>
      <c r="D80" s="119">
        <f t="shared" si="164"/>
        <v>1809.7169810186001</v>
      </c>
      <c r="E80" s="28">
        <f t="shared" si="165"/>
        <v>1.0900000000000001</v>
      </c>
      <c r="F80" s="29">
        <f t="shared" si="166"/>
        <v>1156.6759150567432</v>
      </c>
      <c r="G80" s="49">
        <f t="shared" si="167"/>
        <v>12.425575640801103</v>
      </c>
      <c r="H80" s="27">
        <f t="shared" si="168"/>
        <v>93.088316267508546</v>
      </c>
      <c r="I80" s="50">
        <f t="shared" si="169"/>
        <v>22.085107119501544</v>
      </c>
      <c r="J80" s="43">
        <f t="shared" si="170"/>
        <v>21.872038824616819</v>
      </c>
      <c r="K80" s="21"/>
      <c r="L80" s="31">
        <f t="shared" si="171"/>
        <v>1944</v>
      </c>
      <c r="M80" s="27">
        <f t="shared" si="172"/>
        <v>25.8</v>
      </c>
      <c r="N80" s="28">
        <f t="shared" si="173"/>
        <v>1.03</v>
      </c>
      <c r="O80" s="29">
        <f t="shared" si="174"/>
        <v>1094.6842879838769</v>
      </c>
      <c r="P80" s="49">
        <f t="shared" si="175"/>
        <v>12.074919394250085</v>
      </c>
      <c r="Q80" s="27">
        <f t="shared" si="176"/>
        <v>90.657689069556099</v>
      </c>
      <c r="R80" s="50">
        <f t="shared" si="177"/>
        <v>24.367403296281264</v>
      </c>
      <c r="S80" s="43">
        <f t="shared" si="178"/>
        <v>24.141877179133019</v>
      </c>
      <c r="T80" s="21"/>
      <c r="U80" s="31">
        <f t="shared" si="179"/>
        <v>1458</v>
      </c>
      <c r="V80" s="27">
        <f t="shared" si="180"/>
        <v>25.8</v>
      </c>
      <c r="W80" s="28">
        <f t="shared" si="181"/>
        <v>0.95</v>
      </c>
      <c r="X80" s="29">
        <f t="shared" si="182"/>
        <v>1004.9203810699895</v>
      </c>
      <c r="Y80" s="49">
        <f t="shared" si="183"/>
        <v>11.676906673171224</v>
      </c>
      <c r="Z80" s="27">
        <f t="shared" si="184"/>
        <v>86.060496088307985</v>
      </c>
      <c r="AA80" s="50">
        <f t="shared" si="185"/>
        <v>27.414366841531862</v>
      </c>
      <c r="AB80" s="43">
        <f t="shared" si="186"/>
        <v>27.164069949908452</v>
      </c>
      <c r="AC80" s="21"/>
      <c r="AD80" s="31">
        <f t="shared" si="187"/>
        <v>1093.5</v>
      </c>
      <c r="AE80" s="27">
        <f t="shared" si="188"/>
        <v>25.8</v>
      </c>
      <c r="AF80" s="28">
        <f t="shared" si="189"/>
        <v>0.85</v>
      </c>
      <c r="AG80" s="29">
        <f t="shared" si="190"/>
        <v>905.87795095840067</v>
      </c>
      <c r="AH80" s="49">
        <f t="shared" si="191"/>
        <v>11.332217545687563</v>
      </c>
      <c r="AI80" s="27">
        <f t="shared" si="192"/>
        <v>79.938277508900228</v>
      </c>
      <c r="AJ80" s="50">
        <f t="shared" si="193"/>
        <v>30.508654773958067</v>
      </c>
      <c r="AK80" s="43">
        <f t="shared" si="194"/>
        <v>30.226296233489194</v>
      </c>
      <c r="AL80" s="21"/>
      <c r="AM80" s="31">
        <f t="shared" si="195"/>
        <v>874.80000000000007</v>
      </c>
      <c r="AN80" s="27">
        <f t="shared" si="196"/>
        <v>25.8</v>
      </c>
      <c r="AO80" s="28">
        <f t="shared" si="197"/>
        <v>0.78</v>
      </c>
      <c r="AP80" s="29">
        <f t="shared" si="198"/>
        <v>824.60677702148303</v>
      </c>
      <c r="AQ80" s="49">
        <f t="shared" si="199"/>
        <v>11.096990184480662</v>
      </c>
      <c r="AR80" s="27">
        <f t="shared" si="200"/>
        <v>74.309048067349849</v>
      </c>
      <c r="AS80" s="50">
        <f t="shared" si="201"/>
        <v>32.886792720949373</v>
      </c>
      <c r="AT80" s="43">
        <f t="shared" si="202"/>
        <v>32.576347628435535</v>
      </c>
      <c r="AU80" s="21"/>
      <c r="AV80" s="31">
        <f t="shared" si="203"/>
        <v>699.84000000000015</v>
      </c>
      <c r="AW80" s="27">
        <f t="shared" si="204"/>
        <v>25.8</v>
      </c>
      <c r="AX80" s="28">
        <f t="shared" si="205"/>
        <v>0.7</v>
      </c>
      <c r="AY80" s="29">
        <f t="shared" si="206"/>
        <v>741.4567008474354</v>
      </c>
      <c r="AZ80" s="49">
        <f t="shared" si="207"/>
        <v>10.88659643655005</v>
      </c>
      <c r="BA80" s="27">
        <f t="shared" si="208"/>
        <v>68.107301043888256</v>
      </c>
      <c r="BB80" s="50">
        <f t="shared" si="209"/>
        <v>35.200798390616555</v>
      </c>
      <c r="BC80" s="43">
        <f t="shared" si="210"/>
        <v>34.860878219472383</v>
      </c>
      <c r="BD80" s="21"/>
      <c r="BE80" s="31">
        <f t="shared" si="211"/>
        <v>594.86400000000015</v>
      </c>
      <c r="BF80" s="27">
        <f t="shared" si="212"/>
        <v>25.8</v>
      </c>
      <c r="BG80" s="28">
        <f t="shared" si="213"/>
        <v>0.64</v>
      </c>
      <c r="BH80" s="29">
        <f t="shared" si="214"/>
        <v>680.87704752794787</v>
      </c>
      <c r="BI80" s="49">
        <f t="shared" si="215"/>
        <v>10.747481450720585</v>
      </c>
      <c r="BJ80" s="27">
        <f t="shared" si="216"/>
        <v>63.352242164818733</v>
      </c>
      <c r="BK80" s="50">
        <f t="shared" si="217"/>
        <v>36.823681946140077</v>
      </c>
      <c r="BL80" s="43">
        <f t="shared" si="218"/>
        <v>36.46211037993956</v>
      </c>
      <c r="BM80" s="21"/>
      <c r="BN80" s="31" t="str">
        <f t="shared" si="219"/>
        <v/>
      </c>
      <c r="BO80" s="27" t="str">
        <f t="shared" si="220"/>
        <v/>
      </c>
      <c r="BP80" s="28" t="str">
        <f t="shared" si="221"/>
        <v/>
      </c>
      <c r="BQ80" s="29" t="str">
        <f t="shared" si="222"/>
        <v/>
      </c>
      <c r="BR80" s="49" t="str">
        <f t="shared" si="223"/>
        <v/>
      </c>
      <c r="BS80" s="27" t="str">
        <f t="shared" si="224"/>
        <v/>
      </c>
      <c r="BT80" s="50" t="str">
        <f t="shared" si="225"/>
        <v/>
      </c>
      <c r="BU80" s="43" t="str">
        <f t="shared" si="226"/>
        <v/>
      </c>
      <c r="BV80" s="4">
        <v>81</v>
      </c>
      <c r="BX80" s="80">
        <v>81</v>
      </c>
      <c r="BY80" s="102">
        <f t="shared" si="227"/>
        <v>594.86400000000015</v>
      </c>
      <c r="BZ80" s="102">
        <f t="shared" si="228"/>
        <v>24.897435041021552</v>
      </c>
      <c r="CA80" s="102">
        <f t="shared" si="229"/>
        <v>36.970251160826315</v>
      </c>
      <c r="CB80" s="103">
        <f t="shared" si="230"/>
        <v>680.87704752794787</v>
      </c>
      <c r="CC80" s="104">
        <f t="shared" si="231"/>
        <v>0.64</v>
      </c>
      <c r="CD80" s="94">
        <f t="shared" si="232"/>
        <v>10.453934391160367</v>
      </c>
      <c r="CE80" s="95">
        <f t="shared" si="233"/>
        <v>65.131176650934748</v>
      </c>
      <c r="CF80" s="96">
        <f t="shared" si="234"/>
        <v>37.337108159114671</v>
      </c>
      <c r="CG80" s="97">
        <f t="shared" si="235"/>
        <v>36.970251160826315</v>
      </c>
      <c r="CH80" s="22"/>
      <c r="CI80" s="80">
        <v>81</v>
      </c>
      <c r="CJ80" s="102">
        <f t="shared" si="236"/>
        <v>594.86400000000015</v>
      </c>
      <c r="CK80" s="102">
        <f t="shared" si="237"/>
        <v>24.897435041021552</v>
      </c>
      <c r="CL80" s="102">
        <f t="shared" si="238"/>
        <v>36.970251160826315</v>
      </c>
      <c r="CM80" s="102">
        <f t="shared" si="239"/>
        <v>680.87704752794787</v>
      </c>
      <c r="CN80" s="114">
        <f t="shared" si="240"/>
        <v>0.64</v>
      </c>
      <c r="CO80" s="102">
        <f t="shared" si="241"/>
        <v>1809.7169810186001</v>
      </c>
      <c r="CP80" s="114">
        <f t="shared" si="242"/>
        <v>21.872038824616819</v>
      </c>
    </row>
    <row r="81" spans="1:94" ht="15" customHeight="1">
      <c r="A81" s="5">
        <v>82</v>
      </c>
      <c r="B81" s="34">
        <f t="shared" si="162"/>
        <v>2430</v>
      </c>
      <c r="C81" s="32">
        <f t="shared" si="163"/>
        <v>25.9</v>
      </c>
      <c r="D81" s="121">
        <f t="shared" si="164"/>
        <v>1806.9597053184839</v>
      </c>
      <c r="E81" s="33">
        <f t="shared" si="165"/>
        <v>1.0900000000000001</v>
      </c>
      <c r="F81" s="35">
        <f t="shared" si="166"/>
        <v>1163.5903994315386</v>
      </c>
      <c r="G81" s="53">
        <f t="shared" si="167"/>
        <v>12.464603530881725</v>
      </c>
      <c r="H81" s="32">
        <f t="shared" si="168"/>
        <v>93.351577252231152</v>
      </c>
      <c r="I81" s="54">
        <f t="shared" si="169"/>
        <v>22.116314269703643</v>
      </c>
      <c r="J81" s="45">
        <f t="shared" si="170"/>
        <v>21.901025027926092</v>
      </c>
      <c r="K81" s="21"/>
      <c r="L81" s="36">
        <f t="shared" si="171"/>
        <v>1944</v>
      </c>
      <c r="M81" s="32">
        <f t="shared" si="172"/>
        <v>25.9</v>
      </c>
      <c r="N81" s="33">
        <f t="shared" si="173"/>
        <v>1.03</v>
      </c>
      <c r="O81" s="35">
        <f t="shared" si="174"/>
        <v>1101.3955581570674</v>
      </c>
      <c r="P81" s="53">
        <f t="shared" si="175"/>
        <v>12.112588151592137</v>
      </c>
      <c r="Q81" s="32">
        <f t="shared" si="176"/>
        <v>90.92982807413415</v>
      </c>
      <c r="R81" s="54">
        <f t="shared" si="177"/>
        <v>24.403949296270138</v>
      </c>
      <c r="S81" s="45">
        <f t="shared" si="178"/>
        <v>24.176235630168286</v>
      </c>
      <c r="T81" s="21"/>
      <c r="U81" s="36">
        <f t="shared" si="179"/>
        <v>1458</v>
      </c>
      <c r="V81" s="32">
        <f t="shared" si="180"/>
        <v>25.9</v>
      </c>
      <c r="W81" s="33">
        <f t="shared" si="181"/>
        <v>0.95</v>
      </c>
      <c r="X81" s="35">
        <f t="shared" si="182"/>
        <v>1011.3038836384433</v>
      </c>
      <c r="Y81" s="53">
        <f t="shared" si="183"/>
        <v>11.713032745547856</v>
      </c>
      <c r="Z81" s="32">
        <f t="shared" si="184"/>
        <v>86.340054331602687</v>
      </c>
      <c r="AA81" s="54">
        <f t="shared" si="185"/>
        <v>27.458857047976348</v>
      </c>
      <c r="AB81" s="45">
        <f t="shared" si="186"/>
        <v>27.206366629491807</v>
      </c>
      <c r="AC81" s="21"/>
      <c r="AD81" s="36">
        <f t="shared" si="187"/>
        <v>1093.5</v>
      </c>
      <c r="AE81" s="32">
        <f t="shared" si="188"/>
        <v>25.9</v>
      </c>
      <c r="AF81" s="33">
        <f t="shared" si="189"/>
        <v>0.86</v>
      </c>
      <c r="AG81" s="35">
        <f t="shared" si="190"/>
        <v>911.85377219320287</v>
      </c>
      <c r="AH81" s="53">
        <f t="shared" si="191"/>
        <v>11.367007613694103</v>
      </c>
      <c r="AI81" s="32">
        <f t="shared" si="192"/>
        <v>80.219333282989197</v>
      </c>
      <c r="AJ81" s="54">
        <f t="shared" si="193"/>
        <v>30.562240553898562</v>
      </c>
      <c r="AK81" s="45">
        <f t="shared" si="194"/>
        <v>30.27763170615447</v>
      </c>
      <c r="AL81" s="21"/>
      <c r="AM81" s="36">
        <f t="shared" si="195"/>
        <v>874.80000000000007</v>
      </c>
      <c r="AN81" s="32">
        <f t="shared" si="196"/>
        <v>25.9</v>
      </c>
      <c r="AO81" s="33">
        <f t="shared" si="197"/>
        <v>0.78</v>
      </c>
      <c r="AP81" s="35">
        <f t="shared" si="198"/>
        <v>830.21196881661945</v>
      </c>
      <c r="AQ81" s="53">
        <f t="shared" si="199"/>
        <v>11.130868518529034</v>
      </c>
      <c r="AR81" s="32">
        <f t="shared" si="200"/>
        <v>74.586450054153872</v>
      </c>
      <c r="AS81" s="54">
        <f t="shared" si="201"/>
        <v>32.948120134152084</v>
      </c>
      <c r="AT81" s="45">
        <f t="shared" si="202"/>
        <v>32.635350246765988</v>
      </c>
      <c r="AU81" s="21"/>
      <c r="AV81" s="36">
        <f t="shared" si="203"/>
        <v>699.84000000000015</v>
      </c>
      <c r="AW81" s="32">
        <f t="shared" si="204"/>
        <v>25.9</v>
      </c>
      <c r="AX81" s="33">
        <f t="shared" si="205"/>
        <v>0.7</v>
      </c>
      <c r="AY81" s="35">
        <f t="shared" si="206"/>
        <v>746.64899484118268</v>
      </c>
      <c r="AZ81" s="53">
        <f t="shared" si="207"/>
        <v>10.919659290955282</v>
      </c>
      <c r="BA81" s="32">
        <f t="shared" si="208"/>
        <v>68.376583458023234</v>
      </c>
      <c r="BB81" s="54">
        <f t="shared" si="209"/>
        <v>35.270318139864202</v>
      </c>
      <c r="BC81" s="45">
        <f t="shared" si="210"/>
        <v>34.927977018191733</v>
      </c>
      <c r="BD81" s="21"/>
      <c r="BE81" s="36">
        <f t="shared" si="211"/>
        <v>594.86400000000015</v>
      </c>
      <c r="BF81" s="32">
        <f t="shared" si="212"/>
        <v>25.9</v>
      </c>
      <c r="BG81" s="33">
        <f t="shared" si="213"/>
        <v>0.64</v>
      </c>
      <c r="BH81" s="35">
        <f t="shared" si="214"/>
        <v>685.7470471783696</v>
      </c>
      <c r="BI81" s="53">
        <f t="shared" si="215"/>
        <v>10.780005099754385</v>
      </c>
      <c r="BJ81" s="32">
        <f t="shared" si="216"/>
        <v>63.612868531388159</v>
      </c>
      <c r="BK81" s="54">
        <f t="shared" si="217"/>
        <v>36.899349134782184</v>
      </c>
      <c r="BL81" s="45">
        <f t="shared" si="218"/>
        <v>36.535276023891228</v>
      </c>
      <c r="BM81" s="21"/>
      <c r="BN81" s="36" t="str">
        <f t="shared" si="219"/>
        <v/>
      </c>
      <c r="BO81" s="32" t="str">
        <f t="shared" si="220"/>
        <v/>
      </c>
      <c r="BP81" s="33" t="str">
        <f t="shared" si="221"/>
        <v/>
      </c>
      <c r="BQ81" s="35" t="str">
        <f t="shared" si="222"/>
        <v/>
      </c>
      <c r="BR81" s="53" t="str">
        <f t="shared" si="223"/>
        <v/>
      </c>
      <c r="BS81" s="32" t="str">
        <f t="shared" si="224"/>
        <v/>
      </c>
      <c r="BT81" s="54" t="str">
        <f t="shared" si="225"/>
        <v/>
      </c>
      <c r="BU81" s="45" t="str">
        <f t="shared" si="226"/>
        <v/>
      </c>
      <c r="BV81" s="5">
        <v>82</v>
      </c>
      <c r="BX81" s="81">
        <v>82</v>
      </c>
      <c r="BY81" s="105">
        <f t="shared" si="227"/>
        <v>594.86400000000015</v>
      </c>
      <c r="BZ81" s="105">
        <f t="shared" si="228"/>
        <v>24.989485913273572</v>
      </c>
      <c r="CA81" s="105">
        <f t="shared" si="229"/>
        <v>37.047463457207279</v>
      </c>
      <c r="CB81" s="106">
        <f t="shared" si="230"/>
        <v>685.7470471783696</v>
      </c>
      <c r="CC81" s="107">
        <f t="shared" si="231"/>
        <v>0.64</v>
      </c>
      <c r="CD81" s="88">
        <f t="shared" si="232"/>
        <v>10.483872693784166</v>
      </c>
      <c r="CE81" s="23">
        <f t="shared" si="233"/>
        <v>65.409707577329272</v>
      </c>
      <c r="CF81" s="24">
        <f t="shared" si="234"/>
        <v>37.416858328412282</v>
      </c>
      <c r="CG81" s="89">
        <f t="shared" si="235"/>
        <v>37.047463457207279</v>
      </c>
      <c r="CH81" s="22"/>
      <c r="CI81" s="81">
        <v>82</v>
      </c>
      <c r="CJ81" s="105">
        <f t="shared" si="236"/>
        <v>594.86400000000015</v>
      </c>
      <c r="CK81" s="105">
        <f t="shared" si="237"/>
        <v>24.989485913273572</v>
      </c>
      <c r="CL81" s="105">
        <f t="shared" si="238"/>
        <v>37.047463457207279</v>
      </c>
      <c r="CM81" s="105">
        <f t="shared" si="239"/>
        <v>685.7470471783696</v>
      </c>
      <c r="CN81" s="115">
        <f t="shared" si="240"/>
        <v>0.64</v>
      </c>
      <c r="CO81" s="105">
        <f t="shared" si="241"/>
        <v>1806.9597053184839</v>
      </c>
      <c r="CP81" s="115">
        <f t="shared" si="242"/>
        <v>21.901025027926092</v>
      </c>
    </row>
    <row r="82" spans="1:94" ht="15" customHeight="1">
      <c r="A82" s="5">
        <v>83</v>
      </c>
      <c r="B82" s="34">
        <f t="shared" si="162"/>
        <v>2430</v>
      </c>
      <c r="C82" s="32">
        <f t="shared" si="163"/>
        <v>26</v>
      </c>
      <c r="D82" s="121">
        <f t="shared" si="164"/>
        <v>1804.2061705733986</v>
      </c>
      <c r="E82" s="33">
        <f t="shared" si="165"/>
        <v>1.0900000000000001</v>
      </c>
      <c r="F82" s="35">
        <f t="shared" si="166"/>
        <v>1170.5165936383469</v>
      </c>
      <c r="G82" s="53">
        <f t="shared" si="167"/>
        <v>12.503631420962352</v>
      </c>
      <c r="H82" s="32">
        <f t="shared" si="168"/>
        <v>93.614131305564115</v>
      </c>
      <c r="I82" s="54">
        <f t="shared" si="169"/>
        <v>22.14739382379592</v>
      </c>
      <c r="J82" s="45">
        <f t="shared" si="170"/>
        <v>21.929886606838942</v>
      </c>
      <c r="K82" s="21"/>
      <c r="L82" s="36">
        <f t="shared" si="171"/>
        <v>1944</v>
      </c>
      <c r="M82" s="32">
        <f t="shared" si="172"/>
        <v>26</v>
      </c>
      <c r="N82" s="33">
        <f t="shared" si="173"/>
        <v>1.03</v>
      </c>
      <c r="O82" s="35">
        <f t="shared" si="174"/>
        <v>1108.1189685808843</v>
      </c>
      <c r="P82" s="53">
        <f t="shared" si="175"/>
        <v>12.150256908934193</v>
      </c>
      <c r="Q82" s="32">
        <f t="shared" si="176"/>
        <v>91.201278860702487</v>
      </c>
      <c r="R82" s="54">
        <f t="shared" si="177"/>
        <v>24.440348433749751</v>
      </c>
      <c r="S82" s="45">
        <f t="shared" si="178"/>
        <v>24.210450639122129</v>
      </c>
      <c r="T82" s="21"/>
      <c r="U82" s="36">
        <f t="shared" si="179"/>
        <v>1458</v>
      </c>
      <c r="V82" s="32">
        <f t="shared" si="180"/>
        <v>26</v>
      </c>
      <c r="W82" s="33">
        <f t="shared" si="181"/>
        <v>0.95</v>
      </c>
      <c r="X82" s="35">
        <f t="shared" si="182"/>
        <v>1017.7001030997676</v>
      </c>
      <c r="Y82" s="53">
        <f t="shared" si="183"/>
        <v>11.74915881792449</v>
      </c>
      <c r="Z82" s="32">
        <f t="shared" si="184"/>
        <v>86.618975781242028</v>
      </c>
      <c r="AA82" s="54">
        <f t="shared" si="185"/>
        <v>27.503174188817869</v>
      </c>
      <c r="AB82" s="45">
        <f t="shared" si="186"/>
        <v>27.248494274170088</v>
      </c>
      <c r="AC82" s="21"/>
      <c r="AD82" s="36">
        <f t="shared" si="187"/>
        <v>1093.5</v>
      </c>
      <c r="AE82" s="32">
        <f t="shared" si="188"/>
        <v>26</v>
      </c>
      <c r="AF82" s="33">
        <f t="shared" si="189"/>
        <v>0.86</v>
      </c>
      <c r="AG82" s="35">
        <f t="shared" si="190"/>
        <v>917.84282617570705</v>
      </c>
      <c r="AH82" s="53">
        <f t="shared" si="191"/>
        <v>11.401797681700645</v>
      </c>
      <c r="AI82" s="32">
        <f t="shared" si="192"/>
        <v>80.499834482136279</v>
      </c>
      <c r="AJ82" s="54">
        <f t="shared" si="193"/>
        <v>30.615627086883286</v>
      </c>
      <c r="AK82" s="45">
        <f t="shared" si="194"/>
        <v>30.328772572325583</v>
      </c>
      <c r="AL82" s="21"/>
      <c r="AM82" s="36">
        <f t="shared" si="195"/>
        <v>874.80000000000007</v>
      </c>
      <c r="AN82" s="32">
        <f t="shared" si="196"/>
        <v>26</v>
      </c>
      <c r="AO82" s="33">
        <f t="shared" si="197"/>
        <v>0.78</v>
      </c>
      <c r="AP82" s="35">
        <f t="shared" si="198"/>
        <v>835.83067458109656</v>
      </c>
      <c r="AQ82" s="53">
        <f t="shared" si="199"/>
        <v>11.164746852577411</v>
      </c>
      <c r="AR82" s="32">
        <f t="shared" si="200"/>
        <v>74.863378956786903</v>
      </c>
      <c r="AS82" s="54">
        <f t="shared" si="201"/>
        <v>33.009229311065546</v>
      </c>
      <c r="AT82" s="45">
        <f t="shared" si="202"/>
        <v>32.694139711530362</v>
      </c>
      <c r="AU82" s="21"/>
      <c r="AV82" s="36">
        <f t="shared" si="203"/>
        <v>699.84000000000015</v>
      </c>
      <c r="AW82" s="32">
        <f t="shared" si="204"/>
        <v>26</v>
      </c>
      <c r="AX82" s="33">
        <f t="shared" si="205"/>
        <v>0.7</v>
      </c>
      <c r="AY82" s="35">
        <f t="shared" si="206"/>
        <v>751.85491443304147</v>
      </c>
      <c r="AZ82" s="53">
        <f t="shared" si="207"/>
        <v>10.952722145360516</v>
      </c>
      <c r="BA82" s="32">
        <f t="shared" si="208"/>
        <v>68.645484150396442</v>
      </c>
      <c r="BB82" s="54">
        <f t="shared" si="209"/>
        <v>35.33960287356215</v>
      </c>
      <c r="BC82" s="45">
        <f t="shared" si="210"/>
        <v>34.994846274873531</v>
      </c>
      <c r="BD82" s="21"/>
      <c r="BE82" s="36">
        <f t="shared" si="211"/>
        <v>594.86400000000015</v>
      </c>
      <c r="BF82" s="32">
        <f t="shared" si="212"/>
        <v>26</v>
      </c>
      <c r="BG82" s="33">
        <f t="shared" si="213"/>
        <v>0.64</v>
      </c>
      <c r="BH82" s="35">
        <f t="shared" si="214"/>
        <v>690.63061786304183</v>
      </c>
      <c r="BI82" s="53">
        <f t="shared" si="215"/>
        <v>10.812528748788187</v>
      </c>
      <c r="BJ82" s="32">
        <f t="shared" si="216"/>
        <v>63.8731821120424</v>
      </c>
      <c r="BK82" s="54">
        <f t="shared" si="217"/>
        <v>36.974770942354652</v>
      </c>
      <c r="BL82" s="45">
        <f t="shared" si="218"/>
        <v>36.60820200169838</v>
      </c>
      <c r="BM82" s="21"/>
      <c r="BN82" s="36" t="str">
        <f t="shared" si="219"/>
        <v/>
      </c>
      <c r="BO82" s="32" t="str">
        <f t="shared" si="220"/>
        <v/>
      </c>
      <c r="BP82" s="33" t="str">
        <f t="shared" si="221"/>
        <v/>
      </c>
      <c r="BQ82" s="35" t="str">
        <f t="shared" si="222"/>
        <v/>
      </c>
      <c r="BR82" s="53" t="str">
        <f t="shared" si="223"/>
        <v/>
      </c>
      <c r="BS82" s="32" t="str">
        <f t="shared" si="224"/>
        <v/>
      </c>
      <c r="BT82" s="54" t="str">
        <f t="shared" si="225"/>
        <v/>
      </c>
      <c r="BU82" s="45" t="str">
        <f t="shared" si="226"/>
        <v/>
      </c>
      <c r="BV82" s="5">
        <v>83</v>
      </c>
      <c r="BX82" s="81">
        <v>83</v>
      </c>
      <c r="BY82" s="105">
        <f t="shared" si="227"/>
        <v>594.86400000000015</v>
      </c>
      <c r="BZ82" s="105">
        <f t="shared" si="228"/>
        <v>25.081536785525596</v>
      </c>
      <c r="CA82" s="105">
        <f t="shared" si="229"/>
        <v>37.124427720821821</v>
      </c>
      <c r="CB82" s="106">
        <f t="shared" si="230"/>
        <v>690.63061786304183</v>
      </c>
      <c r="CC82" s="107">
        <f t="shared" si="231"/>
        <v>0.64</v>
      </c>
      <c r="CD82" s="88">
        <f t="shared" si="232"/>
        <v>10.513810996407967</v>
      </c>
      <c r="CE82" s="23">
        <f t="shared" si="233"/>
        <v>65.687943039778347</v>
      </c>
      <c r="CF82" s="24">
        <f t="shared" si="234"/>
        <v>37.496354550513267</v>
      </c>
      <c r="CG82" s="89">
        <f t="shared" si="235"/>
        <v>37.124427720821821</v>
      </c>
      <c r="CH82" s="22"/>
      <c r="CI82" s="81">
        <v>83</v>
      </c>
      <c r="CJ82" s="105">
        <f t="shared" si="236"/>
        <v>594.86400000000015</v>
      </c>
      <c r="CK82" s="105">
        <f t="shared" si="237"/>
        <v>25.081536785525596</v>
      </c>
      <c r="CL82" s="105">
        <f t="shared" si="238"/>
        <v>37.124427720821821</v>
      </c>
      <c r="CM82" s="105">
        <f t="shared" si="239"/>
        <v>690.63061786304183</v>
      </c>
      <c r="CN82" s="115">
        <f t="shared" si="240"/>
        <v>0.64</v>
      </c>
      <c r="CO82" s="105">
        <f t="shared" si="241"/>
        <v>1804.2061705733986</v>
      </c>
      <c r="CP82" s="115">
        <f t="shared" si="242"/>
        <v>21.929886606838942</v>
      </c>
    </row>
    <row r="83" spans="1:94" ht="15" customHeight="1">
      <c r="A83" s="5">
        <v>84</v>
      </c>
      <c r="B83" s="34">
        <f t="shared" si="162"/>
        <v>2430</v>
      </c>
      <c r="C83" s="32">
        <f t="shared" si="163"/>
        <v>26.1</v>
      </c>
      <c r="D83" s="121">
        <f t="shared" si="164"/>
        <v>1801.4563956347602</v>
      </c>
      <c r="E83" s="33">
        <f t="shared" si="165"/>
        <v>1.0900000000000001</v>
      </c>
      <c r="F83" s="35">
        <f t="shared" si="166"/>
        <v>1177.4544605873916</v>
      </c>
      <c r="G83" s="53">
        <f t="shared" si="167"/>
        <v>12.542659311042977</v>
      </c>
      <c r="H83" s="32">
        <f t="shared" si="168"/>
        <v>93.875982069505895</v>
      </c>
      <c r="I83" s="54">
        <f t="shared" si="169"/>
        <v>22.178346748411471</v>
      </c>
      <c r="J83" s="45">
        <f t="shared" si="170"/>
        <v>21.958624505475576</v>
      </c>
      <c r="K83" s="21"/>
      <c r="L83" s="36">
        <f t="shared" si="171"/>
        <v>1944</v>
      </c>
      <c r="M83" s="32">
        <f t="shared" si="172"/>
        <v>26.1</v>
      </c>
      <c r="N83" s="33">
        <f t="shared" si="173"/>
        <v>1.04</v>
      </c>
      <c r="O83" s="35">
        <f t="shared" si="174"/>
        <v>1114.8544805027575</v>
      </c>
      <c r="P83" s="53">
        <f t="shared" si="175"/>
        <v>12.187925666276247</v>
      </c>
      <c r="Q83" s="32">
        <f t="shared" si="176"/>
        <v>91.472044630821642</v>
      </c>
      <c r="R83" s="54">
        <f t="shared" si="177"/>
        <v>24.476601792263278</v>
      </c>
      <c r="S83" s="45">
        <f t="shared" si="178"/>
        <v>24.244523264302007</v>
      </c>
      <c r="T83" s="21"/>
      <c r="U83" s="36">
        <f t="shared" si="179"/>
        <v>1458</v>
      </c>
      <c r="V83" s="32">
        <f t="shared" si="180"/>
        <v>26.1</v>
      </c>
      <c r="W83" s="33">
        <f t="shared" si="181"/>
        <v>0.95</v>
      </c>
      <c r="X83" s="35">
        <f t="shared" si="182"/>
        <v>1024.1089993149888</v>
      </c>
      <c r="Y83" s="53">
        <f t="shared" si="183"/>
        <v>11.785284890301124</v>
      </c>
      <c r="Z83" s="32">
        <f t="shared" si="184"/>
        <v>86.897262887365116</v>
      </c>
      <c r="AA83" s="54">
        <f t="shared" si="185"/>
        <v>27.547319487681232</v>
      </c>
      <c r="AB83" s="45">
        <f t="shared" si="186"/>
        <v>27.290454079069885</v>
      </c>
      <c r="AC83" s="21"/>
      <c r="AD83" s="36">
        <f t="shared" si="187"/>
        <v>1093.5</v>
      </c>
      <c r="AE83" s="32">
        <f t="shared" si="188"/>
        <v>26.1</v>
      </c>
      <c r="AF83" s="33">
        <f t="shared" si="189"/>
        <v>0.86</v>
      </c>
      <c r="AG83" s="35">
        <f t="shared" si="190"/>
        <v>923.84507291526813</v>
      </c>
      <c r="AH83" s="53">
        <f t="shared" si="191"/>
        <v>11.436587749707186</v>
      </c>
      <c r="AI83" s="32">
        <f t="shared" si="192"/>
        <v>80.779782670659046</v>
      </c>
      <c r="AJ83" s="54">
        <f t="shared" si="193"/>
        <v>30.668815710379686</v>
      </c>
      <c r="AK83" s="45">
        <f t="shared" si="194"/>
        <v>30.379720138320348</v>
      </c>
      <c r="AL83" s="21"/>
      <c r="AM83" s="36">
        <f t="shared" si="195"/>
        <v>874.80000000000007</v>
      </c>
      <c r="AN83" s="32">
        <f t="shared" si="196"/>
        <v>26.1</v>
      </c>
      <c r="AO83" s="33">
        <f t="shared" si="197"/>
        <v>0.78</v>
      </c>
      <c r="AP83" s="35">
        <f t="shared" si="198"/>
        <v>841.46285587936654</v>
      </c>
      <c r="AQ83" s="53">
        <f t="shared" si="199"/>
        <v>11.198625186625787</v>
      </c>
      <c r="AR83" s="32">
        <f t="shared" si="200"/>
        <v>75.139835636637144</v>
      </c>
      <c r="AS83" s="54">
        <f t="shared" si="201"/>
        <v>33.070121651059175</v>
      </c>
      <c r="AT83" s="45">
        <f t="shared" si="202"/>
        <v>32.75271738950677</v>
      </c>
      <c r="AU83" s="21"/>
      <c r="AV83" s="36">
        <f t="shared" si="203"/>
        <v>699.84000000000015</v>
      </c>
      <c r="AW83" s="32">
        <f t="shared" si="204"/>
        <v>26.1</v>
      </c>
      <c r="AX83" s="33">
        <f t="shared" si="205"/>
        <v>0.7</v>
      </c>
      <c r="AY83" s="35">
        <f t="shared" si="206"/>
        <v>757.07442411192369</v>
      </c>
      <c r="AZ83" s="53">
        <f t="shared" si="207"/>
        <v>10.98578499976575</v>
      </c>
      <c r="BA83" s="32">
        <f t="shared" si="208"/>
        <v>68.914003335043134</v>
      </c>
      <c r="BB83" s="54">
        <f t="shared" si="209"/>
        <v>35.408654026274228</v>
      </c>
      <c r="BC83" s="45">
        <f t="shared" si="210"/>
        <v>35.061487390670628</v>
      </c>
      <c r="BD83" s="21"/>
      <c r="BE83" s="36">
        <f t="shared" si="211"/>
        <v>594.86400000000015</v>
      </c>
      <c r="BF83" s="32">
        <f t="shared" si="212"/>
        <v>26.1</v>
      </c>
      <c r="BG83" s="33">
        <f t="shared" si="213"/>
        <v>0.65</v>
      </c>
      <c r="BH83" s="35">
        <f t="shared" si="214"/>
        <v>695.5277269926172</v>
      </c>
      <c r="BI83" s="53">
        <f t="shared" si="215"/>
        <v>10.845052397821988</v>
      </c>
      <c r="BJ83" s="32">
        <f t="shared" si="216"/>
        <v>64.133182715862219</v>
      </c>
      <c r="BK83" s="54">
        <f t="shared" si="217"/>
        <v>37.049948812261555</v>
      </c>
      <c r="BL83" s="45">
        <f t="shared" si="218"/>
        <v>36.680889723148191</v>
      </c>
      <c r="BM83" s="21"/>
      <c r="BN83" s="36" t="str">
        <f t="shared" si="219"/>
        <v/>
      </c>
      <c r="BO83" s="32" t="str">
        <f t="shared" si="220"/>
        <v/>
      </c>
      <c r="BP83" s="33" t="str">
        <f t="shared" si="221"/>
        <v/>
      </c>
      <c r="BQ83" s="35" t="str">
        <f t="shared" si="222"/>
        <v/>
      </c>
      <c r="BR83" s="53" t="str">
        <f t="shared" si="223"/>
        <v/>
      </c>
      <c r="BS83" s="32" t="str">
        <f t="shared" si="224"/>
        <v/>
      </c>
      <c r="BT83" s="54" t="str">
        <f t="shared" si="225"/>
        <v/>
      </c>
      <c r="BU83" s="45" t="str">
        <f t="shared" si="226"/>
        <v/>
      </c>
      <c r="BV83" s="5">
        <v>84</v>
      </c>
      <c r="BX83" s="81">
        <v>84</v>
      </c>
      <c r="BY83" s="105">
        <f t="shared" si="227"/>
        <v>594.86400000000015</v>
      </c>
      <c r="BZ83" s="105">
        <f t="shared" si="228"/>
        <v>25.17358765777762</v>
      </c>
      <c r="CA83" s="105">
        <f t="shared" si="229"/>
        <v>37.20114536623143</v>
      </c>
      <c r="CB83" s="106">
        <f t="shared" si="230"/>
        <v>695.5277269926172</v>
      </c>
      <c r="CC83" s="107">
        <f t="shared" si="231"/>
        <v>0.65</v>
      </c>
      <c r="CD83" s="88">
        <f t="shared" si="232"/>
        <v>10.543749299031768</v>
      </c>
      <c r="CE83" s="23">
        <f t="shared" si="233"/>
        <v>65.965882464266059</v>
      </c>
      <c r="CF83" s="24">
        <f t="shared" si="234"/>
        <v>37.575598273709829</v>
      </c>
      <c r="CG83" s="89">
        <f t="shared" si="235"/>
        <v>37.20114536623143</v>
      </c>
      <c r="CH83" s="22"/>
      <c r="CI83" s="81">
        <v>84</v>
      </c>
      <c r="CJ83" s="105">
        <f t="shared" si="236"/>
        <v>594.86400000000015</v>
      </c>
      <c r="CK83" s="105">
        <f t="shared" si="237"/>
        <v>25.17358765777762</v>
      </c>
      <c r="CL83" s="105">
        <f t="shared" si="238"/>
        <v>37.20114536623143</v>
      </c>
      <c r="CM83" s="105">
        <f t="shared" si="239"/>
        <v>695.5277269926172</v>
      </c>
      <c r="CN83" s="115">
        <f t="shared" si="240"/>
        <v>0.65</v>
      </c>
      <c r="CO83" s="105">
        <f t="shared" si="241"/>
        <v>1801.4563956347602</v>
      </c>
      <c r="CP83" s="115">
        <f t="shared" si="242"/>
        <v>21.958624505475576</v>
      </c>
    </row>
    <row r="84" spans="1:94" ht="15" customHeight="1">
      <c r="A84" s="5">
        <v>85</v>
      </c>
      <c r="B84" s="34">
        <f t="shared" si="162"/>
        <v>2430</v>
      </c>
      <c r="C84" s="32">
        <f t="shared" si="163"/>
        <v>26.2</v>
      </c>
      <c r="D84" s="121">
        <f t="shared" si="164"/>
        <v>1798.7103989866059</v>
      </c>
      <c r="E84" s="33">
        <f t="shared" si="165"/>
        <v>1.0900000000000001</v>
      </c>
      <c r="F84" s="35">
        <f t="shared" si="166"/>
        <v>1184.4039634561079</v>
      </c>
      <c r="G84" s="53">
        <f t="shared" si="167"/>
        <v>12.5816872011236</v>
      </c>
      <c r="H84" s="32">
        <f t="shared" si="168"/>
        <v>94.13713316210368</v>
      </c>
      <c r="I84" s="54">
        <f t="shared" si="169"/>
        <v>22.209173999792213</v>
      </c>
      <c r="J84" s="45">
        <f t="shared" si="170"/>
        <v>21.987239657807045</v>
      </c>
      <c r="K84" s="21"/>
      <c r="L84" s="36">
        <f t="shared" si="171"/>
        <v>1944</v>
      </c>
      <c r="M84" s="32">
        <f t="shared" si="172"/>
        <v>26.2</v>
      </c>
      <c r="N84" s="33">
        <f t="shared" si="173"/>
        <v>1.04</v>
      </c>
      <c r="O84" s="35">
        <f t="shared" si="174"/>
        <v>1121.6020554428972</v>
      </c>
      <c r="P84" s="53">
        <f t="shared" si="175"/>
        <v>12.225594423618302</v>
      </c>
      <c r="Q84" s="32">
        <f t="shared" si="176"/>
        <v>91.742128568906537</v>
      </c>
      <c r="R84" s="54">
        <f t="shared" si="177"/>
        <v>24.512710444039428</v>
      </c>
      <c r="S84" s="45">
        <f t="shared" si="178"/>
        <v>24.278454552964426</v>
      </c>
      <c r="T84" s="21"/>
      <c r="U84" s="36">
        <f t="shared" si="179"/>
        <v>1458</v>
      </c>
      <c r="V84" s="32">
        <f t="shared" si="180"/>
        <v>26.2</v>
      </c>
      <c r="W84" s="33">
        <f t="shared" si="181"/>
        <v>0.95</v>
      </c>
      <c r="X84" s="35">
        <f t="shared" si="182"/>
        <v>1030.5305324121598</v>
      </c>
      <c r="Y84" s="53">
        <f t="shared" si="183"/>
        <v>11.821410962677756</v>
      </c>
      <c r="Z84" s="32">
        <f t="shared" si="184"/>
        <v>87.17491809274911</v>
      </c>
      <c r="AA84" s="54">
        <f t="shared" si="185"/>
        <v>27.591294155969088</v>
      </c>
      <c r="AB84" s="45">
        <f t="shared" si="186"/>
        <v>27.332247227380275</v>
      </c>
      <c r="AC84" s="21"/>
      <c r="AD84" s="36">
        <f t="shared" si="187"/>
        <v>1093.5</v>
      </c>
      <c r="AE84" s="32">
        <f t="shared" si="188"/>
        <v>26.2</v>
      </c>
      <c r="AF84" s="33">
        <f t="shared" si="189"/>
        <v>0.86</v>
      </c>
      <c r="AG84" s="35">
        <f t="shared" si="190"/>
        <v>929.86047266371031</v>
      </c>
      <c r="AH84" s="53">
        <f t="shared" si="191"/>
        <v>11.471377817713726</v>
      </c>
      <c r="AI84" s="32">
        <f t="shared" si="192"/>
        <v>81.059179415035061</v>
      </c>
      <c r="AJ84" s="54">
        <f t="shared" si="193"/>
        <v>30.721807749160224</v>
      </c>
      <c r="AK84" s="45">
        <f t="shared" si="194"/>
        <v>30.43047569805729</v>
      </c>
      <c r="AL84" s="21"/>
      <c r="AM84" s="36">
        <f t="shared" si="195"/>
        <v>874.80000000000007</v>
      </c>
      <c r="AN84" s="32">
        <f t="shared" si="196"/>
        <v>26.2</v>
      </c>
      <c r="AO84" s="33">
        <f t="shared" si="197"/>
        <v>0.78</v>
      </c>
      <c r="AP84" s="35">
        <f t="shared" si="198"/>
        <v>847.10847448628488</v>
      </c>
      <c r="AQ84" s="53">
        <f t="shared" si="199"/>
        <v>11.232503520674161</v>
      </c>
      <c r="AR84" s="32">
        <f t="shared" si="200"/>
        <v>75.415820963432239</v>
      </c>
      <c r="AS84" s="54">
        <f t="shared" si="201"/>
        <v>33.130798540770485</v>
      </c>
      <c r="AT84" s="45">
        <f t="shared" si="202"/>
        <v>32.811084635037936</v>
      </c>
      <c r="AU84" s="21"/>
      <c r="AV84" s="36">
        <f t="shared" si="203"/>
        <v>699.84000000000015</v>
      </c>
      <c r="AW84" s="32">
        <f t="shared" si="204"/>
        <v>26.2</v>
      </c>
      <c r="AX84" s="33">
        <f t="shared" si="205"/>
        <v>0.7</v>
      </c>
      <c r="AY84" s="35">
        <f t="shared" si="206"/>
        <v>762.30748853659952</v>
      </c>
      <c r="AZ84" s="53">
        <f t="shared" si="207"/>
        <v>11.018847854170982</v>
      </c>
      <c r="BA84" s="32">
        <f t="shared" si="208"/>
        <v>69.182141238844864</v>
      </c>
      <c r="BB84" s="54">
        <f t="shared" si="209"/>
        <v>35.477473020056941</v>
      </c>
      <c r="BC84" s="45">
        <f t="shared" si="210"/>
        <v>35.127901754519812</v>
      </c>
      <c r="BD84" s="21"/>
      <c r="BE84" s="36">
        <f t="shared" si="211"/>
        <v>594.86400000000015</v>
      </c>
      <c r="BF84" s="32">
        <f t="shared" si="212"/>
        <v>26.2</v>
      </c>
      <c r="BG84" s="33">
        <f t="shared" si="213"/>
        <v>0.65</v>
      </c>
      <c r="BH84" s="35">
        <f t="shared" si="214"/>
        <v>700.43834211536762</v>
      </c>
      <c r="BI84" s="53">
        <f t="shared" si="215"/>
        <v>10.877576046855788</v>
      </c>
      <c r="BJ84" s="32">
        <f t="shared" si="216"/>
        <v>64.392870166863361</v>
      </c>
      <c r="BK84" s="54">
        <f t="shared" si="217"/>
        <v>37.12488417569309</v>
      </c>
      <c r="BL84" s="45">
        <f t="shared" si="218"/>
        <v>36.753340586098453</v>
      </c>
      <c r="BM84" s="21"/>
      <c r="BN84" s="36" t="str">
        <f t="shared" si="219"/>
        <v/>
      </c>
      <c r="BO84" s="32" t="str">
        <f t="shared" si="220"/>
        <v/>
      </c>
      <c r="BP84" s="33" t="str">
        <f t="shared" si="221"/>
        <v/>
      </c>
      <c r="BQ84" s="35" t="str">
        <f t="shared" si="222"/>
        <v/>
      </c>
      <c r="BR84" s="53" t="str">
        <f t="shared" si="223"/>
        <v/>
      </c>
      <c r="BS84" s="32" t="str">
        <f t="shared" si="224"/>
        <v/>
      </c>
      <c r="BT84" s="54" t="str">
        <f t="shared" si="225"/>
        <v/>
      </c>
      <c r="BU84" s="45" t="str">
        <f t="shared" si="226"/>
        <v/>
      </c>
      <c r="BV84" s="5">
        <v>85</v>
      </c>
      <c r="BX84" s="81">
        <v>85</v>
      </c>
      <c r="BY84" s="105">
        <f t="shared" si="227"/>
        <v>594.86400000000015</v>
      </c>
      <c r="BZ84" s="105">
        <f t="shared" si="228"/>
        <v>25.265638530029641</v>
      </c>
      <c r="CA84" s="105">
        <f t="shared" si="229"/>
        <v>37.277617796527217</v>
      </c>
      <c r="CB84" s="106">
        <f t="shared" si="230"/>
        <v>700.43834211536762</v>
      </c>
      <c r="CC84" s="107">
        <f t="shared" si="231"/>
        <v>0.65</v>
      </c>
      <c r="CD84" s="88">
        <f t="shared" si="232"/>
        <v>10.573687601655568</v>
      </c>
      <c r="CE84" s="23">
        <f t="shared" si="233"/>
        <v>66.243525296292745</v>
      </c>
      <c r="CF84" s="24">
        <f t="shared" si="234"/>
        <v>37.654590934550299</v>
      </c>
      <c r="CG84" s="89">
        <f t="shared" si="235"/>
        <v>37.277617796527217</v>
      </c>
      <c r="CH84" s="22"/>
      <c r="CI84" s="81">
        <v>85</v>
      </c>
      <c r="CJ84" s="105">
        <f t="shared" si="236"/>
        <v>594.86400000000015</v>
      </c>
      <c r="CK84" s="105">
        <f t="shared" si="237"/>
        <v>25.265638530029641</v>
      </c>
      <c r="CL84" s="105">
        <f t="shared" si="238"/>
        <v>37.277617796527217</v>
      </c>
      <c r="CM84" s="105">
        <f t="shared" si="239"/>
        <v>700.43834211536762</v>
      </c>
      <c r="CN84" s="115">
        <f t="shared" si="240"/>
        <v>0.65</v>
      </c>
      <c r="CO84" s="105">
        <f t="shared" si="241"/>
        <v>1798.7103989866059</v>
      </c>
      <c r="CP84" s="115">
        <f t="shared" si="242"/>
        <v>21.987239657807045</v>
      </c>
    </row>
    <row r="85" spans="1:94" ht="15" customHeight="1">
      <c r="A85" s="5">
        <v>86</v>
      </c>
      <c r="B85" s="34">
        <f t="shared" si="162"/>
        <v>2430</v>
      </c>
      <c r="C85" s="32">
        <f t="shared" si="163"/>
        <v>26.3</v>
      </c>
      <c r="D85" s="121">
        <f t="shared" si="164"/>
        <v>1795.9681987501549</v>
      </c>
      <c r="E85" s="33">
        <f t="shared" si="165"/>
        <v>1.1000000000000001</v>
      </c>
      <c r="F85" s="35">
        <f t="shared" si="166"/>
        <v>1191.365065686269</v>
      </c>
      <c r="G85" s="53">
        <f t="shared" si="167"/>
        <v>12.620715091204225</v>
      </c>
      <c r="H85" s="32">
        <f t="shared" si="168"/>
        <v>94.39758817759612</v>
      </c>
      <c r="I85" s="54">
        <f t="shared" si="169"/>
        <v>22.239876523932246</v>
      </c>
      <c r="J85" s="45">
        <f t="shared" si="170"/>
        <v>22.015732987795239</v>
      </c>
      <c r="K85" s="21"/>
      <c r="L85" s="36">
        <f t="shared" si="171"/>
        <v>1944</v>
      </c>
      <c r="M85" s="32">
        <f t="shared" si="172"/>
        <v>26.3</v>
      </c>
      <c r="N85" s="33">
        <f t="shared" si="173"/>
        <v>1.04</v>
      </c>
      <c r="O85" s="35">
        <f t="shared" si="174"/>
        <v>1128.3616551914722</v>
      </c>
      <c r="P85" s="53">
        <f t="shared" si="175"/>
        <v>12.263263180960356</v>
      </c>
      <c r="Q85" s="32">
        <f t="shared" si="176"/>
        <v>92.01153384225978</v>
      </c>
      <c r="R85" s="54">
        <f t="shared" si="177"/>
        <v>24.548675450143868</v>
      </c>
      <c r="S85" s="45">
        <f t="shared" si="178"/>
        <v>24.312245541462826</v>
      </c>
      <c r="T85" s="21"/>
      <c r="U85" s="36">
        <f t="shared" si="179"/>
        <v>1458</v>
      </c>
      <c r="V85" s="32">
        <f t="shared" si="180"/>
        <v>26.3</v>
      </c>
      <c r="W85" s="33">
        <f t="shared" si="181"/>
        <v>0.95</v>
      </c>
      <c r="X85" s="35">
        <f t="shared" si="182"/>
        <v>1036.9646627838126</v>
      </c>
      <c r="Y85" s="53">
        <f t="shared" si="183"/>
        <v>11.857537035054388</v>
      </c>
      <c r="Z85" s="32">
        <f t="shared" si="184"/>
        <v>87.451943832706419</v>
      </c>
      <c r="AA85" s="54">
        <f t="shared" si="185"/>
        <v>27.635099393018358</v>
      </c>
      <c r="AB85" s="45">
        <f t="shared" si="186"/>
        <v>27.373874890505633</v>
      </c>
      <c r="AC85" s="21"/>
      <c r="AD85" s="36">
        <f t="shared" si="187"/>
        <v>1093.5</v>
      </c>
      <c r="AE85" s="32">
        <f t="shared" si="188"/>
        <v>26.3</v>
      </c>
      <c r="AF85" s="33">
        <f t="shared" si="189"/>
        <v>0.86</v>
      </c>
      <c r="AG85" s="35">
        <f t="shared" si="190"/>
        <v>935.88898591327597</v>
      </c>
      <c r="AH85" s="53">
        <f t="shared" si="191"/>
        <v>11.506167885720268</v>
      </c>
      <c r="AI85" s="32">
        <f t="shared" si="192"/>
        <v>81.338026283690951</v>
      </c>
      <c r="AJ85" s="54">
        <f t="shared" si="193"/>
        <v>30.774604515457099</v>
      </c>
      <c r="AK85" s="45">
        <f t="shared" si="194"/>
        <v>30.481040533206706</v>
      </c>
      <c r="AL85" s="21"/>
      <c r="AM85" s="36">
        <f t="shared" si="195"/>
        <v>874.80000000000007</v>
      </c>
      <c r="AN85" s="32">
        <f t="shared" si="196"/>
        <v>26.3</v>
      </c>
      <c r="AO85" s="33">
        <f t="shared" si="197"/>
        <v>0.78</v>
      </c>
      <c r="AP85" s="35">
        <f t="shared" si="198"/>
        <v>852.76749238555499</v>
      </c>
      <c r="AQ85" s="53">
        <f t="shared" si="199"/>
        <v>11.266381854722535</v>
      </c>
      <c r="AR85" s="32">
        <f t="shared" si="200"/>
        <v>75.691335814975943</v>
      </c>
      <c r="AS85" s="54">
        <f t="shared" si="201"/>
        <v>33.191261354254422</v>
      </c>
      <c r="AT85" s="45">
        <f t="shared" si="202"/>
        <v>32.869242790177061</v>
      </c>
      <c r="AU85" s="21"/>
      <c r="AV85" s="36">
        <f t="shared" si="203"/>
        <v>699.84000000000015</v>
      </c>
      <c r="AW85" s="32">
        <f t="shared" si="204"/>
        <v>26.3</v>
      </c>
      <c r="AX85" s="33">
        <f t="shared" si="205"/>
        <v>0.71</v>
      </c>
      <c r="AY85" s="35">
        <f t="shared" si="206"/>
        <v>767.55407253465933</v>
      </c>
      <c r="AZ85" s="53">
        <f t="shared" si="207"/>
        <v>11.051910708576214</v>
      </c>
      <c r="BA85" s="32">
        <f t="shared" si="208"/>
        <v>69.449898101243448</v>
      </c>
      <c r="BB85" s="54">
        <f t="shared" si="209"/>
        <v>35.546061264600944</v>
      </c>
      <c r="BC85" s="45">
        <f t="shared" si="210"/>
        <v>35.194090743280071</v>
      </c>
      <c r="BD85" s="21"/>
      <c r="BE85" s="36">
        <f t="shared" si="211"/>
        <v>594.86400000000015</v>
      </c>
      <c r="BF85" s="32">
        <f t="shared" si="212"/>
        <v>26.3</v>
      </c>
      <c r="BG85" s="33">
        <f t="shared" si="213"/>
        <v>0.65</v>
      </c>
      <c r="BH85" s="35">
        <f t="shared" si="214"/>
        <v>705.36243091649749</v>
      </c>
      <c r="BI85" s="53">
        <f t="shared" si="215"/>
        <v>10.91009969588959</v>
      </c>
      <c r="BJ85" s="32">
        <f t="shared" si="216"/>
        <v>64.652244303711058</v>
      </c>
      <c r="BK85" s="54">
        <f t="shared" si="217"/>
        <v>37.19957845176048</v>
      </c>
      <c r="BL85" s="45">
        <f t="shared" si="218"/>
        <v>36.825555976609273</v>
      </c>
      <c r="BM85" s="21"/>
      <c r="BN85" s="36" t="str">
        <f t="shared" si="219"/>
        <v/>
      </c>
      <c r="BO85" s="32" t="str">
        <f t="shared" si="220"/>
        <v/>
      </c>
      <c r="BP85" s="33" t="str">
        <f t="shared" si="221"/>
        <v/>
      </c>
      <c r="BQ85" s="35" t="str">
        <f t="shared" si="222"/>
        <v/>
      </c>
      <c r="BR85" s="53" t="str">
        <f t="shared" si="223"/>
        <v/>
      </c>
      <c r="BS85" s="32" t="str">
        <f t="shared" si="224"/>
        <v/>
      </c>
      <c r="BT85" s="54" t="str">
        <f t="shared" si="225"/>
        <v/>
      </c>
      <c r="BU85" s="45" t="str">
        <f t="shared" si="226"/>
        <v/>
      </c>
      <c r="BV85" s="5">
        <v>86</v>
      </c>
      <c r="BX85" s="81">
        <v>86</v>
      </c>
      <c r="BY85" s="105">
        <f t="shared" si="227"/>
        <v>594.86400000000015</v>
      </c>
      <c r="BZ85" s="105">
        <f t="shared" si="228"/>
        <v>25.357689402281661</v>
      </c>
      <c r="CA85" s="105">
        <f t="shared" si="229"/>
        <v>37.353846403449786</v>
      </c>
      <c r="CB85" s="106">
        <f t="shared" si="230"/>
        <v>705.36243091649749</v>
      </c>
      <c r="CC85" s="107">
        <f t="shared" si="231"/>
        <v>0.65</v>
      </c>
      <c r="CD85" s="88">
        <f t="shared" si="232"/>
        <v>10.603625904279367</v>
      </c>
      <c r="CE85" s="23">
        <f t="shared" si="233"/>
        <v>66.520871000534854</v>
      </c>
      <c r="CF85" s="24">
        <f t="shared" si="234"/>
        <v>37.733333957961833</v>
      </c>
      <c r="CG85" s="89">
        <f t="shared" si="235"/>
        <v>37.353846403449786</v>
      </c>
      <c r="CH85" s="22"/>
      <c r="CI85" s="81">
        <v>86</v>
      </c>
      <c r="CJ85" s="105">
        <f t="shared" si="236"/>
        <v>594.86400000000015</v>
      </c>
      <c r="CK85" s="105">
        <f t="shared" si="237"/>
        <v>25.357689402281661</v>
      </c>
      <c r="CL85" s="105">
        <f t="shared" si="238"/>
        <v>37.353846403449786</v>
      </c>
      <c r="CM85" s="105">
        <f t="shared" si="239"/>
        <v>705.36243091649749</v>
      </c>
      <c r="CN85" s="115">
        <f t="shared" si="240"/>
        <v>0.65</v>
      </c>
      <c r="CO85" s="105">
        <f t="shared" si="241"/>
        <v>1795.9681987501549</v>
      </c>
      <c r="CP85" s="115">
        <f t="shared" si="242"/>
        <v>22.015732987795239</v>
      </c>
    </row>
    <row r="86" spans="1:94" ht="15" customHeight="1">
      <c r="A86" s="5">
        <v>87</v>
      </c>
      <c r="B86" s="34">
        <f t="shared" si="162"/>
        <v>2430</v>
      </c>
      <c r="C86" s="32">
        <f t="shared" si="163"/>
        <v>26.4</v>
      </c>
      <c r="D86" s="121">
        <f t="shared" si="164"/>
        <v>1793.2298126883088</v>
      </c>
      <c r="E86" s="33">
        <f t="shared" si="165"/>
        <v>1.1000000000000001</v>
      </c>
      <c r="F86" s="35">
        <f t="shared" si="166"/>
        <v>1198.3377309811522</v>
      </c>
      <c r="G86" s="53">
        <f t="shared" si="167"/>
        <v>12.659742981284847</v>
      </c>
      <c r="H86" s="32">
        <f t="shared" si="168"/>
        <v>94.657350686556512</v>
      </c>
      <c r="I86" s="54">
        <f t="shared" si="169"/>
        <v>22.270455256718794</v>
      </c>
      <c r="J86" s="45">
        <f t="shared" si="170"/>
        <v>22.044105409530566</v>
      </c>
      <c r="K86" s="21"/>
      <c r="L86" s="36">
        <f t="shared" si="171"/>
        <v>1944</v>
      </c>
      <c r="M86" s="32">
        <f t="shared" si="172"/>
        <v>26.4</v>
      </c>
      <c r="N86" s="33">
        <f t="shared" si="173"/>
        <v>1.04</v>
      </c>
      <c r="O86" s="35">
        <f t="shared" si="174"/>
        <v>1135.1332418058325</v>
      </c>
      <c r="P86" s="53">
        <f t="shared" si="175"/>
        <v>12.300931938302408</v>
      </c>
      <c r="Q86" s="32">
        <f t="shared" si="176"/>
        <v>92.280263601107833</v>
      </c>
      <c r="R86" s="54">
        <f t="shared" si="177"/>
        <v>24.584497860628257</v>
      </c>
      <c r="S86" s="45">
        <f t="shared" si="178"/>
        <v>24.345897255393165</v>
      </c>
      <c r="T86" s="21"/>
      <c r="U86" s="36">
        <f t="shared" si="179"/>
        <v>1458</v>
      </c>
      <c r="V86" s="32">
        <f t="shared" si="180"/>
        <v>26.4</v>
      </c>
      <c r="W86" s="33">
        <f t="shared" si="181"/>
        <v>0.95</v>
      </c>
      <c r="X86" s="35">
        <f t="shared" si="182"/>
        <v>1043.4113510844434</v>
      </c>
      <c r="Y86" s="53">
        <f t="shared" si="183"/>
        <v>11.893663107431019</v>
      </c>
      <c r="Z86" s="32">
        <f t="shared" si="184"/>
        <v>87.728342534986751</v>
      </c>
      <c r="AA86" s="54">
        <f t="shared" si="185"/>
        <v>27.678736386254332</v>
      </c>
      <c r="AB86" s="45">
        <f t="shared" si="186"/>
        <v>27.4153382282161</v>
      </c>
      <c r="AC86" s="21"/>
      <c r="AD86" s="36">
        <f t="shared" si="187"/>
        <v>1093.5</v>
      </c>
      <c r="AE86" s="32">
        <f t="shared" si="188"/>
        <v>26.4</v>
      </c>
      <c r="AF86" s="33">
        <f t="shared" si="189"/>
        <v>0.86</v>
      </c>
      <c r="AG86" s="35">
        <f t="shared" si="190"/>
        <v>941.93057339460165</v>
      </c>
      <c r="AH86" s="53">
        <f t="shared" si="191"/>
        <v>11.540957953726807</v>
      </c>
      <c r="AI86" s="32">
        <f t="shared" si="192"/>
        <v>81.616324846797781</v>
      </c>
      <c r="AJ86" s="54">
        <f t="shared" si="193"/>
        <v>30.827207309114783</v>
      </c>
      <c r="AK86" s="45">
        <f t="shared" si="194"/>
        <v>30.531415913339703</v>
      </c>
      <c r="AL86" s="21"/>
      <c r="AM86" s="36">
        <f t="shared" si="195"/>
        <v>874.80000000000007</v>
      </c>
      <c r="AN86" s="32">
        <f t="shared" si="196"/>
        <v>26.4</v>
      </c>
      <c r="AO86" s="33">
        <f t="shared" si="197"/>
        <v>0.79</v>
      </c>
      <c r="AP86" s="35">
        <f t="shared" si="198"/>
        <v>858.43987176818871</v>
      </c>
      <c r="AQ86" s="53">
        <f t="shared" si="199"/>
        <v>11.300260188770908</v>
      </c>
      <c r="AR86" s="32">
        <f t="shared" si="200"/>
        <v>75.966381076890798</v>
      </c>
      <c r="AS86" s="54">
        <f t="shared" si="201"/>
        <v>33.251511453130611</v>
      </c>
      <c r="AT86" s="45">
        <f t="shared" si="202"/>
        <v>32.927193184831651</v>
      </c>
      <c r="AU86" s="21"/>
      <c r="AV86" s="36">
        <f t="shared" si="203"/>
        <v>699.84000000000015</v>
      </c>
      <c r="AW86" s="32">
        <f t="shared" si="204"/>
        <v>26.4</v>
      </c>
      <c r="AX86" s="33">
        <f t="shared" si="205"/>
        <v>0.71</v>
      </c>
      <c r="AY86" s="35">
        <f t="shared" si="206"/>
        <v>772.81414110148421</v>
      </c>
      <c r="AZ86" s="53">
        <f t="shared" si="207"/>
        <v>11.084973562981446</v>
      </c>
      <c r="BA86" s="32">
        <f t="shared" si="208"/>
        <v>69.71727417396076</v>
      </c>
      <c r="BB86" s="54">
        <f t="shared" si="209"/>
        <v>35.614420157370567</v>
      </c>
      <c r="BC86" s="45">
        <f t="shared" si="210"/>
        <v>35.260055721868774</v>
      </c>
      <c r="BD86" s="21"/>
      <c r="BE86" s="36">
        <f t="shared" si="211"/>
        <v>594.86400000000015</v>
      </c>
      <c r="BF86" s="32">
        <f t="shared" si="212"/>
        <v>26.4</v>
      </c>
      <c r="BG86" s="33">
        <f t="shared" si="213"/>
        <v>0.65</v>
      </c>
      <c r="BH86" s="35">
        <f t="shared" si="214"/>
        <v>710.29996121746285</v>
      </c>
      <c r="BI86" s="53">
        <f t="shared" si="215"/>
        <v>10.942623344923389</v>
      </c>
      <c r="BJ86" s="32">
        <f t="shared" si="216"/>
        <v>64.911304979440075</v>
      </c>
      <c r="BK86" s="54">
        <f t="shared" si="217"/>
        <v>37.274033047629032</v>
      </c>
      <c r="BL86" s="45">
        <f t="shared" si="218"/>
        <v>36.897537269073091</v>
      </c>
      <c r="BM86" s="21"/>
      <c r="BN86" s="36" t="str">
        <f t="shared" si="219"/>
        <v/>
      </c>
      <c r="BO86" s="32" t="str">
        <f t="shared" si="220"/>
        <v/>
      </c>
      <c r="BP86" s="33" t="str">
        <f t="shared" si="221"/>
        <v/>
      </c>
      <c r="BQ86" s="35" t="str">
        <f t="shared" si="222"/>
        <v/>
      </c>
      <c r="BR86" s="53" t="str">
        <f t="shared" si="223"/>
        <v/>
      </c>
      <c r="BS86" s="32" t="str">
        <f t="shared" si="224"/>
        <v/>
      </c>
      <c r="BT86" s="54" t="str">
        <f t="shared" si="225"/>
        <v/>
      </c>
      <c r="BU86" s="45" t="str">
        <f t="shared" si="226"/>
        <v/>
      </c>
      <c r="BV86" s="5">
        <v>87</v>
      </c>
      <c r="BX86" s="81">
        <v>87</v>
      </c>
      <c r="BY86" s="105">
        <f t="shared" si="227"/>
        <v>594.86400000000015</v>
      </c>
      <c r="BZ86" s="105">
        <f t="shared" si="228"/>
        <v>25.449740274533678</v>
      </c>
      <c r="CA86" s="105">
        <f t="shared" si="229"/>
        <v>37.429832567507574</v>
      </c>
      <c r="CB86" s="106">
        <f t="shared" si="230"/>
        <v>710.29996121746285</v>
      </c>
      <c r="CC86" s="107">
        <f t="shared" si="231"/>
        <v>0.65</v>
      </c>
      <c r="CD86" s="88">
        <f t="shared" si="232"/>
        <v>10.633564206903165</v>
      </c>
      <c r="CE86" s="23">
        <f t="shared" si="233"/>
        <v>66.79791906051085</v>
      </c>
      <c r="CF86" s="24">
        <f t="shared" si="234"/>
        <v>37.811828757371579</v>
      </c>
      <c r="CG86" s="89">
        <f t="shared" si="235"/>
        <v>37.429832567507574</v>
      </c>
      <c r="CH86" s="22"/>
      <c r="CI86" s="81">
        <v>87</v>
      </c>
      <c r="CJ86" s="105">
        <f t="shared" si="236"/>
        <v>594.86400000000015</v>
      </c>
      <c r="CK86" s="105">
        <f t="shared" si="237"/>
        <v>25.449740274533678</v>
      </c>
      <c r="CL86" s="105">
        <f t="shared" si="238"/>
        <v>37.429832567507574</v>
      </c>
      <c r="CM86" s="105">
        <f t="shared" si="239"/>
        <v>710.29996121746285</v>
      </c>
      <c r="CN86" s="115">
        <f t="shared" si="240"/>
        <v>0.65</v>
      </c>
      <c r="CO86" s="105">
        <f t="shared" si="241"/>
        <v>1793.2298126883088</v>
      </c>
      <c r="CP86" s="115">
        <f t="shared" si="242"/>
        <v>22.044105409530566</v>
      </c>
    </row>
    <row r="87" spans="1:94" ht="15" customHeight="1">
      <c r="A87" s="5">
        <v>88</v>
      </c>
      <c r="B87" s="34">
        <f t="shared" si="162"/>
        <v>2430</v>
      </c>
      <c r="C87" s="32">
        <f t="shared" si="163"/>
        <v>26.5</v>
      </c>
      <c r="D87" s="121">
        <f t="shared" si="164"/>
        <v>1790.4952582101037</v>
      </c>
      <c r="E87" s="33">
        <f t="shared" si="165"/>
        <v>1.1000000000000001</v>
      </c>
      <c r="F87" s="35">
        <f t="shared" si="166"/>
        <v>1205.3219233027503</v>
      </c>
      <c r="G87" s="53">
        <f t="shared" si="167"/>
        <v>12.698770871365474</v>
      </c>
      <c r="H87" s="32">
        <f t="shared" si="168"/>
        <v>94.916424236036661</v>
      </c>
      <c r="I87" s="54">
        <f t="shared" si="169"/>
        <v>22.300911124070858</v>
      </c>
      <c r="J87" s="45">
        <f t="shared" si="170"/>
        <v>22.072357827367384</v>
      </c>
      <c r="K87" s="21"/>
      <c r="L87" s="36">
        <f t="shared" si="171"/>
        <v>1944</v>
      </c>
      <c r="M87" s="32">
        <f t="shared" si="172"/>
        <v>26.5</v>
      </c>
      <c r="N87" s="33">
        <f t="shared" si="173"/>
        <v>1.04</v>
      </c>
      <c r="O87" s="35">
        <f t="shared" si="174"/>
        <v>1141.9167776077686</v>
      </c>
      <c r="P87" s="53">
        <f t="shared" si="175"/>
        <v>12.338600695644466</v>
      </c>
      <c r="Q87" s="32">
        <f t="shared" si="176"/>
        <v>92.548320978639495</v>
      </c>
      <c r="R87" s="54">
        <f t="shared" si="177"/>
        <v>24.620178714676847</v>
      </c>
      <c r="S87" s="45">
        <f t="shared" si="178"/>
        <v>24.379410709737098</v>
      </c>
      <c r="T87" s="21"/>
      <c r="U87" s="36">
        <f t="shared" si="179"/>
        <v>1458</v>
      </c>
      <c r="V87" s="32">
        <f t="shared" si="180"/>
        <v>26.5</v>
      </c>
      <c r="W87" s="33">
        <f t="shared" si="181"/>
        <v>0.96</v>
      </c>
      <c r="X87" s="35">
        <f t="shared" si="182"/>
        <v>1049.8705582280304</v>
      </c>
      <c r="Y87" s="53">
        <f t="shared" si="183"/>
        <v>11.929789179807653</v>
      </c>
      <c r="Z87" s="32">
        <f t="shared" si="184"/>
        <v>88.004116619683444</v>
      </c>
      <c r="AA87" s="54">
        <f t="shared" si="185"/>
        <v>27.722206311342319</v>
      </c>
      <c r="AB87" s="45">
        <f t="shared" si="186"/>
        <v>27.456638388795749</v>
      </c>
      <c r="AC87" s="21"/>
      <c r="AD87" s="36">
        <f t="shared" si="187"/>
        <v>1093.5</v>
      </c>
      <c r="AE87" s="32">
        <f t="shared" si="188"/>
        <v>26.5</v>
      </c>
      <c r="AF87" s="33">
        <f t="shared" si="189"/>
        <v>0.86</v>
      </c>
      <c r="AG87" s="35">
        <f t="shared" si="190"/>
        <v>947.98519607471349</v>
      </c>
      <c r="AH87" s="53">
        <f t="shared" si="191"/>
        <v>11.57574802173335</v>
      </c>
      <c r="AI87" s="32">
        <f t="shared" si="192"/>
        <v>81.894076676071464</v>
      </c>
      <c r="AJ87" s="54">
        <f t="shared" si="193"/>
        <v>30.879617417740228</v>
      </c>
      <c r="AK87" s="45">
        <f t="shared" si="194"/>
        <v>30.581603096074861</v>
      </c>
      <c r="AL87" s="21"/>
      <c r="AM87" s="36">
        <f t="shared" si="195"/>
        <v>874.80000000000007</v>
      </c>
      <c r="AN87" s="32">
        <f t="shared" si="196"/>
        <v>26.5</v>
      </c>
      <c r="AO87" s="33">
        <f t="shared" si="197"/>
        <v>0.79</v>
      </c>
      <c r="AP87" s="35">
        <f t="shared" si="198"/>
        <v>864.1255750309806</v>
      </c>
      <c r="AQ87" s="53">
        <f t="shared" si="199"/>
        <v>11.334138522819284</v>
      </c>
      <c r="AR87" s="32">
        <f t="shared" si="200"/>
        <v>76.240957642366595</v>
      </c>
      <c r="AS87" s="54">
        <f t="shared" si="201"/>
        <v>33.311550186728503</v>
      </c>
      <c r="AT87" s="45">
        <f t="shared" si="202"/>
        <v>32.98493713690528</v>
      </c>
      <c r="AU87" s="21"/>
      <c r="AV87" s="36">
        <f t="shared" si="203"/>
        <v>699.84000000000015</v>
      </c>
      <c r="AW87" s="32">
        <f t="shared" si="204"/>
        <v>26.5</v>
      </c>
      <c r="AX87" s="33">
        <f t="shared" si="205"/>
        <v>0.71</v>
      </c>
      <c r="AY87" s="35">
        <f t="shared" si="206"/>
        <v>778.08765939922455</v>
      </c>
      <c r="AZ87" s="53">
        <f t="shared" si="207"/>
        <v>11.11803641738668</v>
      </c>
      <c r="BA87" s="32">
        <f t="shared" si="208"/>
        <v>69.984269720724285</v>
      </c>
      <c r="BB87" s="54">
        <f t="shared" si="209"/>
        <v>35.682551083741451</v>
      </c>
      <c r="BC87" s="45">
        <f t="shared" si="210"/>
        <v>35.325798043396155</v>
      </c>
      <c r="BD87" s="21"/>
      <c r="BE87" s="36">
        <f t="shared" si="211"/>
        <v>594.86400000000015</v>
      </c>
      <c r="BF87" s="32">
        <f t="shared" si="212"/>
        <v>26.5</v>
      </c>
      <c r="BG87" s="33">
        <f t="shared" si="213"/>
        <v>0.65</v>
      </c>
      <c r="BH87" s="35">
        <f t="shared" si="214"/>
        <v>715.25090097529403</v>
      </c>
      <c r="BI87" s="53">
        <f t="shared" si="215"/>
        <v>10.975146993957191</v>
      </c>
      <c r="BJ87" s="32">
        <f t="shared" si="216"/>
        <v>65.170052061180073</v>
      </c>
      <c r="BK87" s="54">
        <f t="shared" si="217"/>
        <v>37.348249358649504</v>
      </c>
      <c r="BL87" s="45">
        <f t="shared" si="218"/>
        <v>36.96928582634294</v>
      </c>
      <c r="BM87" s="21"/>
      <c r="BN87" s="36" t="str">
        <f t="shared" si="219"/>
        <v/>
      </c>
      <c r="BO87" s="32" t="str">
        <f t="shared" si="220"/>
        <v/>
      </c>
      <c r="BP87" s="33" t="str">
        <f t="shared" si="221"/>
        <v/>
      </c>
      <c r="BQ87" s="35" t="str">
        <f t="shared" si="222"/>
        <v/>
      </c>
      <c r="BR87" s="53" t="str">
        <f t="shared" si="223"/>
        <v/>
      </c>
      <c r="BS87" s="32" t="str">
        <f t="shared" si="224"/>
        <v/>
      </c>
      <c r="BT87" s="54" t="str">
        <f t="shared" si="225"/>
        <v/>
      </c>
      <c r="BU87" s="45" t="str">
        <f t="shared" si="226"/>
        <v/>
      </c>
      <c r="BV87" s="5">
        <v>88</v>
      </c>
      <c r="BX87" s="81">
        <v>88</v>
      </c>
      <c r="BY87" s="105">
        <f t="shared" si="227"/>
        <v>594.86400000000015</v>
      </c>
      <c r="BZ87" s="105">
        <f t="shared" si="228"/>
        <v>25.541791146785702</v>
      </c>
      <c r="CA87" s="105">
        <f t="shared" si="229"/>
        <v>37.505577658093777</v>
      </c>
      <c r="CB87" s="106">
        <f t="shared" si="230"/>
        <v>715.25090097529403</v>
      </c>
      <c r="CC87" s="107">
        <f t="shared" si="231"/>
        <v>0.65</v>
      </c>
      <c r="CD87" s="88">
        <f t="shared" si="232"/>
        <v>10.663502509526966</v>
      </c>
      <c r="CE87" s="23">
        <f t="shared" si="233"/>
        <v>67.074668978253243</v>
      </c>
      <c r="CF87" s="24">
        <f t="shared" si="234"/>
        <v>37.890076734826408</v>
      </c>
      <c r="CG87" s="89">
        <f t="shared" si="235"/>
        <v>37.505577658093777</v>
      </c>
      <c r="CH87" s="22"/>
      <c r="CI87" s="81">
        <v>88</v>
      </c>
      <c r="CJ87" s="105">
        <f t="shared" si="236"/>
        <v>594.86400000000015</v>
      </c>
      <c r="CK87" s="105">
        <f t="shared" si="237"/>
        <v>25.541791146785702</v>
      </c>
      <c r="CL87" s="105">
        <f t="shared" si="238"/>
        <v>37.505577658093777</v>
      </c>
      <c r="CM87" s="105">
        <f t="shared" si="239"/>
        <v>715.25090097529403</v>
      </c>
      <c r="CN87" s="115">
        <f t="shared" si="240"/>
        <v>0.65</v>
      </c>
      <c r="CO87" s="105">
        <f t="shared" si="241"/>
        <v>1790.4952582101037</v>
      </c>
      <c r="CP87" s="115">
        <f t="shared" si="242"/>
        <v>22.072357827367384</v>
      </c>
    </row>
    <row r="88" spans="1:94" ht="15" customHeight="1">
      <c r="A88" s="5">
        <v>89</v>
      </c>
      <c r="B88" s="34">
        <f t="shared" si="162"/>
        <v>2430</v>
      </c>
      <c r="C88" s="32">
        <f t="shared" si="163"/>
        <v>26.6</v>
      </c>
      <c r="D88" s="121">
        <f t="shared" si="164"/>
        <v>1787.7645523751044</v>
      </c>
      <c r="E88" s="33">
        <f t="shared" si="165"/>
        <v>1.1000000000000001</v>
      </c>
      <c r="F88" s="35">
        <f t="shared" si="166"/>
        <v>1212.3176068690182</v>
      </c>
      <c r="G88" s="53">
        <f t="shared" si="167"/>
        <v>12.737798761446099</v>
      </c>
      <c r="H88" s="32">
        <f t="shared" si="168"/>
        <v>95.17481234971136</v>
      </c>
      <c r="I88" s="54">
        <f t="shared" si="169"/>
        <v>22.331245042075519</v>
      </c>
      <c r="J88" s="45">
        <f t="shared" si="170"/>
        <v>22.100491136057098</v>
      </c>
      <c r="K88" s="21"/>
      <c r="L88" s="36">
        <f t="shared" si="171"/>
        <v>1944</v>
      </c>
      <c r="M88" s="32">
        <f t="shared" si="172"/>
        <v>26.6</v>
      </c>
      <c r="N88" s="33">
        <f t="shared" si="173"/>
        <v>1.04</v>
      </c>
      <c r="O88" s="35">
        <f t="shared" si="174"/>
        <v>1148.7122251808073</v>
      </c>
      <c r="P88" s="53">
        <f t="shared" si="175"/>
        <v>12.37626945298652</v>
      </c>
      <c r="Q88" s="32">
        <f t="shared" si="176"/>
        <v>92.815709091046926</v>
      </c>
      <c r="R88" s="54">
        <f t="shared" si="177"/>
        <v>24.655719040750764</v>
      </c>
      <c r="S88" s="45">
        <f t="shared" si="178"/>
        <v>24.412786909002882</v>
      </c>
      <c r="T88" s="21"/>
      <c r="U88" s="36">
        <f t="shared" si="179"/>
        <v>1458</v>
      </c>
      <c r="V88" s="32">
        <f t="shared" si="180"/>
        <v>26.6</v>
      </c>
      <c r="W88" s="33">
        <f t="shared" si="181"/>
        <v>0.96</v>
      </c>
      <c r="X88" s="35">
        <f t="shared" si="182"/>
        <v>1056.3422453855828</v>
      </c>
      <c r="Y88" s="53">
        <f t="shared" si="183"/>
        <v>11.965915252184287</v>
      </c>
      <c r="Z88" s="32">
        <f t="shared" si="184"/>
        <v>88.279268499144322</v>
      </c>
      <c r="AA88" s="54">
        <f t="shared" si="185"/>
        <v>27.765510332337033</v>
      </c>
      <c r="AB88" s="45">
        <f t="shared" si="186"/>
        <v>27.497776509188455</v>
      </c>
      <c r="AC88" s="21"/>
      <c r="AD88" s="36">
        <f t="shared" si="187"/>
        <v>1093.5</v>
      </c>
      <c r="AE88" s="32">
        <f t="shared" si="188"/>
        <v>26.6</v>
      </c>
      <c r="AF88" s="33">
        <f t="shared" si="189"/>
        <v>0.86</v>
      </c>
      <c r="AG88" s="35">
        <f t="shared" si="190"/>
        <v>954.05281515504498</v>
      </c>
      <c r="AH88" s="53">
        <f t="shared" si="191"/>
        <v>11.61053808973989</v>
      </c>
      <c r="AI88" s="32">
        <f t="shared" si="192"/>
        <v>82.171283344579123</v>
      </c>
      <c r="AJ88" s="54">
        <f t="shared" si="193"/>
        <v>30.93183611685096</v>
      </c>
      <c r="AK88" s="45">
        <f t="shared" si="194"/>
        <v>30.631603327222905</v>
      </c>
      <c r="AL88" s="21"/>
      <c r="AM88" s="36">
        <f t="shared" si="195"/>
        <v>874.80000000000007</v>
      </c>
      <c r="AN88" s="32">
        <f t="shared" si="196"/>
        <v>26.6</v>
      </c>
      <c r="AO88" s="33">
        <f t="shared" si="197"/>
        <v>0.79</v>
      </c>
      <c r="AP88" s="35">
        <f t="shared" si="198"/>
        <v>869.82456477499613</v>
      </c>
      <c r="AQ88" s="53">
        <f t="shared" si="199"/>
        <v>11.368016856867659</v>
      </c>
      <c r="AR88" s="32">
        <f t="shared" si="200"/>
        <v>76.51506641191483</v>
      </c>
      <c r="AS88" s="54">
        <f t="shared" si="201"/>
        <v>33.371378892230489</v>
      </c>
      <c r="AT88" s="45">
        <f t="shared" si="202"/>
        <v>33.04247595243735</v>
      </c>
      <c r="AU88" s="21"/>
      <c r="AV88" s="36">
        <f t="shared" si="203"/>
        <v>699.84000000000015</v>
      </c>
      <c r="AW88" s="32">
        <f t="shared" si="204"/>
        <v>26.6</v>
      </c>
      <c r="AX88" s="33">
        <f t="shared" si="205"/>
        <v>0.71</v>
      </c>
      <c r="AY88" s="35">
        <f t="shared" si="206"/>
        <v>783.37459275578453</v>
      </c>
      <c r="AZ88" s="53">
        <f t="shared" si="207"/>
        <v>11.151099271791914</v>
      </c>
      <c r="BA88" s="32">
        <f t="shared" si="208"/>
        <v>70.250885016998055</v>
      </c>
      <c r="BB88" s="54">
        <f t="shared" si="209"/>
        <v>35.750455417136273</v>
      </c>
      <c r="BC88" s="45">
        <f t="shared" si="210"/>
        <v>35.391319049297891</v>
      </c>
      <c r="BD88" s="21"/>
      <c r="BE88" s="36">
        <f t="shared" si="211"/>
        <v>594.86400000000015</v>
      </c>
      <c r="BF88" s="32">
        <f t="shared" si="212"/>
        <v>26.6</v>
      </c>
      <c r="BG88" s="33">
        <f t="shared" si="213"/>
        <v>0.65</v>
      </c>
      <c r="BH88" s="35">
        <f t="shared" si="214"/>
        <v>720.21521828191976</v>
      </c>
      <c r="BI88" s="53">
        <f t="shared" si="215"/>
        <v>11.007670642990991</v>
      </c>
      <c r="BJ88" s="32">
        <f t="shared" si="216"/>
        <v>65.428485429885981</v>
      </c>
      <c r="BK88" s="54">
        <f t="shared" si="217"/>
        <v>37.422228768487628</v>
      </c>
      <c r="BL88" s="45">
        <f t="shared" si="218"/>
        <v>37.040802999858975</v>
      </c>
      <c r="BM88" s="21"/>
      <c r="BN88" s="36" t="str">
        <f t="shared" si="219"/>
        <v/>
      </c>
      <c r="BO88" s="32" t="str">
        <f t="shared" si="220"/>
        <v/>
      </c>
      <c r="BP88" s="33" t="str">
        <f t="shared" si="221"/>
        <v/>
      </c>
      <c r="BQ88" s="35" t="str">
        <f t="shared" si="222"/>
        <v/>
      </c>
      <c r="BR88" s="53" t="str">
        <f t="shared" si="223"/>
        <v/>
      </c>
      <c r="BS88" s="32" t="str">
        <f t="shared" si="224"/>
        <v/>
      </c>
      <c r="BT88" s="54" t="str">
        <f t="shared" si="225"/>
        <v/>
      </c>
      <c r="BU88" s="45" t="str">
        <f t="shared" si="226"/>
        <v/>
      </c>
      <c r="BV88" s="5">
        <v>89</v>
      </c>
      <c r="BX88" s="81">
        <v>89</v>
      </c>
      <c r="BY88" s="105">
        <f t="shared" si="227"/>
        <v>594.86400000000015</v>
      </c>
      <c r="BZ88" s="105">
        <f t="shared" si="228"/>
        <v>25.633842019037726</v>
      </c>
      <c r="CA88" s="105">
        <f t="shared" si="229"/>
        <v>37.581083033601786</v>
      </c>
      <c r="CB88" s="106">
        <f t="shared" si="230"/>
        <v>720.21521828191976</v>
      </c>
      <c r="CC88" s="107">
        <f t="shared" si="231"/>
        <v>0.65</v>
      </c>
      <c r="CD88" s="88">
        <f t="shared" si="232"/>
        <v>10.693440812150765</v>
      </c>
      <c r="CE88" s="23">
        <f t="shared" si="233"/>
        <v>67.351120273986282</v>
      </c>
      <c r="CF88" s="24">
        <f t="shared" si="234"/>
        <v>37.968079281111102</v>
      </c>
      <c r="CG88" s="89">
        <f t="shared" si="235"/>
        <v>37.581083033601786</v>
      </c>
      <c r="CH88" s="22"/>
      <c r="CI88" s="81">
        <v>89</v>
      </c>
      <c r="CJ88" s="105">
        <f t="shared" si="236"/>
        <v>594.86400000000015</v>
      </c>
      <c r="CK88" s="105">
        <f t="shared" si="237"/>
        <v>25.633842019037726</v>
      </c>
      <c r="CL88" s="105">
        <f t="shared" si="238"/>
        <v>37.581083033601786</v>
      </c>
      <c r="CM88" s="105">
        <f t="shared" si="239"/>
        <v>720.21521828191976</v>
      </c>
      <c r="CN88" s="115">
        <f t="shared" si="240"/>
        <v>0.65</v>
      </c>
      <c r="CO88" s="105">
        <f t="shared" si="241"/>
        <v>1787.7645523751044</v>
      </c>
      <c r="CP88" s="115">
        <f t="shared" si="242"/>
        <v>22.100491136057098</v>
      </c>
    </row>
    <row r="89" spans="1:94" ht="15" customHeight="1" thickBot="1">
      <c r="A89" s="6">
        <v>90</v>
      </c>
      <c r="B89" s="37">
        <f t="shared" si="162"/>
        <v>2430</v>
      </c>
      <c r="C89" s="38">
        <f t="shared" si="163"/>
        <v>26.7</v>
      </c>
      <c r="D89" s="120">
        <f t="shared" si="164"/>
        <v>1785.0377118977535</v>
      </c>
      <c r="E89" s="39">
        <f t="shared" si="165"/>
        <v>1.1000000000000001</v>
      </c>
      <c r="F89" s="40">
        <f t="shared" si="166"/>
        <v>1219.3247461511537</v>
      </c>
      <c r="G89" s="51">
        <f t="shared" si="167"/>
        <v>12.776826651526722</v>
      </c>
      <c r="H89" s="38">
        <f t="shared" si="168"/>
        <v>95.432518528022356</v>
      </c>
      <c r="I89" s="52">
        <f t="shared" si="169"/>
        <v>22.361457917121925</v>
      </c>
      <c r="J89" s="44">
        <f t="shared" si="170"/>
        <v>22.128506220879057</v>
      </c>
      <c r="K89" s="21"/>
      <c r="L89" s="41">
        <f t="shared" si="171"/>
        <v>1944</v>
      </c>
      <c r="M89" s="38">
        <f t="shared" si="172"/>
        <v>26.7</v>
      </c>
      <c r="N89" s="39">
        <f t="shared" si="173"/>
        <v>1.04</v>
      </c>
      <c r="O89" s="40">
        <f t="shared" si="174"/>
        <v>1155.5195473675358</v>
      </c>
      <c r="P89" s="51">
        <f t="shared" si="175"/>
        <v>12.413938210328572</v>
      </c>
      <c r="Q89" s="38">
        <f t="shared" si="176"/>
        <v>93.082431037567687</v>
      </c>
      <c r="R89" s="52">
        <f t="shared" si="177"/>
        <v>24.691119856729816</v>
      </c>
      <c r="S89" s="44">
        <f t="shared" si="178"/>
        <v>24.446026847363914</v>
      </c>
      <c r="T89" s="21"/>
      <c r="U89" s="41">
        <f t="shared" si="179"/>
        <v>1458</v>
      </c>
      <c r="V89" s="38">
        <f t="shared" si="180"/>
        <v>26.7</v>
      </c>
      <c r="W89" s="39">
        <f t="shared" si="181"/>
        <v>0.96</v>
      </c>
      <c r="X89" s="40">
        <f t="shared" si="182"/>
        <v>1062.82637398271</v>
      </c>
      <c r="Y89" s="51">
        <f t="shared" si="183"/>
        <v>12.002041324560917</v>
      </c>
      <c r="Z89" s="38">
        <f t="shared" si="184"/>
        <v>88.553800577885653</v>
      </c>
      <c r="AA89" s="52">
        <f t="shared" si="185"/>
        <v>27.808649601829565</v>
      </c>
      <c r="AB89" s="44">
        <f t="shared" si="186"/>
        <v>27.538753715141464</v>
      </c>
      <c r="AC89" s="21"/>
      <c r="AD89" s="41">
        <f t="shared" si="187"/>
        <v>1093.5</v>
      </c>
      <c r="AE89" s="38">
        <f t="shared" si="188"/>
        <v>26.7</v>
      </c>
      <c r="AF89" s="39">
        <f t="shared" si="189"/>
        <v>0.87</v>
      </c>
      <c r="AG89" s="40">
        <f t="shared" si="190"/>
        <v>960.13339206947069</v>
      </c>
      <c r="AH89" s="51">
        <f t="shared" si="191"/>
        <v>11.64532815774643</v>
      </c>
      <c r="AI89" s="38">
        <f t="shared" si="192"/>
        <v>82.44794642654989</v>
      </c>
      <c r="AJ89" s="52">
        <f t="shared" si="193"/>
        <v>30.983864670020822</v>
      </c>
      <c r="AK89" s="44">
        <f t="shared" si="194"/>
        <v>30.681417840929036</v>
      </c>
      <c r="AL89" s="21"/>
      <c r="AM89" s="41">
        <f t="shared" si="195"/>
        <v>874.80000000000007</v>
      </c>
      <c r="AN89" s="38">
        <f t="shared" si="196"/>
        <v>26.7</v>
      </c>
      <c r="AO89" s="39">
        <f t="shared" si="197"/>
        <v>0.79</v>
      </c>
      <c r="AP89" s="40">
        <f t="shared" si="198"/>
        <v>875.53680380406786</v>
      </c>
      <c r="AQ89" s="51">
        <f t="shared" si="199"/>
        <v>11.401895190916033</v>
      </c>
      <c r="AR89" s="38">
        <f t="shared" si="200"/>
        <v>76.788708293127797</v>
      </c>
      <c r="AS89" s="52">
        <f t="shared" si="201"/>
        <v>33.430998894812809</v>
      </c>
      <c r="AT89" s="44">
        <f t="shared" si="202"/>
        <v>33.099810925740762</v>
      </c>
      <c r="AU89" s="21"/>
      <c r="AV89" s="41">
        <f t="shared" si="203"/>
        <v>699.84000000000015</v>
      </c>
      <c r="AW89" s="38">
        <f t="shared" si="204"/>
        <v>26.7</v>
      </c>
      <c r="AX89" s="39">
        <f t="shared" si="205"/>
        <v>0.71</v>
      </c>
      <c r="AY89" s="40">
        <f t="shared" si="206"/>
        <v>788.67490666380866</v>
      </c>
      <c r="AZ89" s="51">
        <f t="shared" si="207"/>
        <v>11.184162126197144</v>
      </c>
      <c r="BA89" s="38">
        <f t="shared" si="208"/>
        <v>70.517120349718596</v>
      </c>
      <c r="BB89" s="52">
        <f t="shared" si="209"/>
        <v>35.818134519158484</v>
      </c>
      <c r="BC89" s="44">
        <f t="shared" si="210"/>
        <v>35.456620069465679</v>
      </c>
      <c r="BD89" s="21"/>
      <c r="BE89" s="41">
        <f t="shared" si="211"/>
        <v>594.86400000000015</v>
      </c>
      <c r="BF89" s="38">
        <f t="shared" si="212"/>
        <v>26.7</v>
      </c>
      <c r="BG89" s="39">
        <f t="shared" si="213"/>
        <v>0.65</v>
      </c>
      <c r="BH89" s="40">
        <f t="shared" si="214"/>
        <v>725.19288136348962</v>
      </c>
      <c r="BI89" s="51">
        <f t="shared" si="215"/>
        <v>11.04019429202479</v>
      </c>
      <c r="BJ89" s="38">
        <f t="shared" si="216"/>
        <v>65.686604980073056</v>
      </c>
      <c r="BK89" s="52">
        <f t="shared" si="217"/>
        <v>37.495972649251769</v>
      </c>
      <c r="BL89" s="44">
        <f t="shared" si="218"/>
        <v>37.112090129773158</v>
      </c>
      <c r="BM89" s="21"/>
      <c r="BN89" s="41" t="str">
        <f t="shared" si="219"/>
        <v/>
      </c>
      <c r="BO89" s="38" t="str">
        <f t="shared" si="220"/>
        <v/>
      </c>
      <c r="BP89" s="39" t="str">
        <f t="shared" si="221"/>
        <v/>
      </c>
      <c r="BQ89" s="40" t="str">
        <f t="shared" si="222"/>
        <v/>
      </c>
      <c r="BR89" s="51" t="str">
        <f t="shared" si="223"/>
        <v/>
      </c>
      <c r="BS89" s="38" t="str">
        <f t="shared" si="224"/>
        <v/>
      </c>
      <c r="BT89" s="52" t="str">
        <f t="shared" si="225"/>
        <v/>
      </c>
      <c r="BU89" s="44" t="str">
        <f t="shared" si="226"/>
        <v/>
      </c>
      <c r="BV89" s="6">
        <v>90</v>
      </c>
      <c r="BX89" s="82">
        <v>90</v>
      </c>
      <c r="BY89" s="108">
        <f t="shared" si="227"/>
        <v>594.86400000000015</v>
      </c>
      <c r="BZ89" s="108">
        <f t="shared" si="228"/>
        <v>25.725892891289746</v>
      </c>
      <c r="CA89" s="108">
        <f t="shared" si="229"/>
        <v>37.656350041539056</v>
      </c>
      <c r="CB89" s="109">
        <f t="shared" si="230"/>
        <v>725.19288136348962</v>
      </c>
      <c r="CC89" s="110">
        <f t="shared" si="231"/>
        <v>0.65</v>
      </c>
      <c r="CD89" s="90">
        <f t="shared" si="232"/>
        <v>10.723379114774565</v>
      </c>
      <c r="CE89" s="91">
        <f t="shared" si="233"/>
        <v>67.627272485808703</v>
      </c>
      <c r="CF89" s="92">
        <f t="shared" si="234"/>
        <v>38.045837775864896</v>
      </c>
      <c r="CG89" s="93">
        <f t="shared" si="235"/>
        <v>37.656350041539056</v>
      </c>
      <c r="CH89" s="22"/>
      <c r="CI89" s="82">
        <v>90</v>
      </c>
      <c r="CJ89" s="108">
        <f t="shared" si="236"/>
        <v>594.86400000000015</v>
      </c>
      <c r="CK89" s="108">
        <f t="shared" si="237"/>
        <v>25.725892891289746</v>
      </c>
      <c r="CL89" s="108">
        <f t="shared" si="238"/>
        <v>37.656350041539056</v>
      </c>
      <c r="CM89" s="108">
        <f t="shared" si="239"/>
        <v>725.19288136348962</v>
      </c>
      <c r="CN89" s="116">
        <f t="shared" si="240"/>
        <v>0.65</v>
      </c>
      <c r="CO89" s="108">
        <f t="shared" si="241"/>
        <v>1785.0377118977535</v>
      </c>
      <c r="CP89" s="116">
        <f t="shared" si="242"/>
        <v>22.128506220879057</v>
      </c>
    </row>
    <row r="90" spans="1:94" ht="15" customHeight="1">
      <c r="A90" s="15">
        <v>91</v>
      </c>
      <c r="B90" s="30">
        <f t="shared" si="162"/>
        <v>2430</v>
      </c>
      <c r="C90" s="27">
        <f t="shared" si="163"/>
        <v>26.7</v>
      </c>
      <c r="D90" s="119">
        <f t="shared" si="164"/>
        <v>1785.0377118977535</v>
      </c>
      <c r="E90" s="28">
        <f t="shared" si="165"/>
        <v>1.1000000000000001</v>
      </c>
      <c r="F90" s="29">
        <f t="shared" si="166"/>
        <v>1219.3247461511537</v>
      </c>
      <c r="G90" s="49">
        <f t="shared" si="167"/>
        <v>12.776826651526722</v>
      </c>
      <c r="H90" s="27">
        <f t="shared" si="168"/>
        <v>95.432518528022356</v>
      </c>
      <c r="I90" s="50">
        <f t="shared" si="169"/>
        <v>22.361457917121925</v>
      </c>
      <c r="J90" s="43">
        <f t="shared" si="170"/>
        <v>22.128506220879057</v>
      </c>
      <c r="K90" s="21"/>
      <c r="L90" s="31">
        <f t="shared" si="171"/>
        <v>1944</v>
      </c>
      <c r="M90" s="27">
        <f t="shared" si="172"/>
        <v>26.7</v>
      </c>
      <c r="N90" s="28">
        <f t="shared" si="173"/>
        <v>1.04</v>
      </c>
      <c r="O90" s="29">
        <f t="shared" si="174"/>
        <v>1155.5195473675358</v>
      </c>
      <c r="P90" s="49">
        <f t="shared" si="175"/>
        <v>12.413938210328572</v>
      </c>
      <c r="Q90" s="27">
        <f t="shared" si="176"/>
        <v>93.082431037567687</v>
      </c>
      <c r="R90" s="50">
        <f t="shared" si="177"/>
        <v>24.691119856729816</v>
      </c>
      <c r="S90" s="43">
        <f t="shared" si="178"/>
        <v>24.446026847363914</v>
      </c>
      <c r="T90" s="21"/>
      <c r="U90" s="31">
        <f t="shared" si="179"/>
        <v>1458</v>
      </c>
      <c r="V90" s="27">
        <f t="shared" si="180"/>
        <v>26.7</v>
      </c>
      <c r="W90" s="28">
        <f t="shared" si="181"/>
        <v>0.96</v>
      </c>
      <c r="X90" s="29">
        <f t="shared" si="182"/>
        <v>1062.82637398271</v>
      </c>
      <c r="Y90" s="49">
        <f t="shared" si="183"/>
        <v>12.002041324560917</v>
      </c>
      <c r="Z90" s="27">
        <f t="shared" si="184"/>
        <v>88.553800577885653</v>
      </c>
      <c r="AA90" s="50">
        <f t="shared" si="185"/>
        <v>27.808649601829565</v>
      </c>
      <c r="AB90" s="43">
        <f t="shared" si="186"/>
        <v>27.538753715141464</v>
      </c>
      <c r="AC90" s="21"/>
      <c r="AD90" s="31">
        <f t="shared" si="187"/>
        <v>1093.5</v>
      </c>
      <c r="AE90" s="27">
        <f t="shared" si="188"/>
        <v>26.7</v>
      </c>
      <c r="AF90" s="28">
        <f t="shared" si="189"/>
        <v>0.87</v>
      </c>
      <c r="AG90" s="29">
        <f t="shared" si="190"/>
        <v>960.13339206947069</v>
      </c>
      <c r="AH90" s="49">
        <f t="shared" si="191"/>
        <v>11.64532815774643</v>
      </c>
      <c r="AI90" s="27">
        <f t="shared" si="192"/>
        <v>82.44794642654989</v>
      </c>
      <c r="AJ90" s="50">
        <f t="shared" si="193"/>
        <v>30.983864670020822</v>
      </c>
      <c r="AK90" s="43">
        <f t="shared" si="194"/>
        <v>30.681417840929036</v>
      </c>
      <c r="AL90" s="21"/>
      <c r="AM90" s="31">
        <f t="shared" si="195"/>
        <v>874.80000000000007</v>
      </c>
      <c r="AN90" s="27">
        <f t="shared" si="196"/>
        <v>26.7</v>
      </c>
      <c r="AO90" s="28">
        <f t="shared" si="197"/>
        <v>0.79</v>
      </c>
      <c r="AP90" s="29">
        <f t="shared" si="198"/>
        <v>875.53680380406786</v>
      </c>
      <c r="AQ90" s="49">
        <f t="shared" si="199"/>
        <v>11.401895190916033</v>
      </c>
      <c r="AR90" s="27">
        <f t="shared" si="200"/>
        <v>76.788708293127797</v>
      </c>
      <c r="AS90" s="50">
        <f t="shared" si="201"/>
        <v>33.430998894812809</v>
      </c>
      <c r="AT90" s="43">
        <f t="shared" si="202"/>
        <v>33.099810925740762</v>
      </c>
      <c r="AU90" s="21"/>
      <c r="AV90" s="31">
        <f t="shared" si="203"/>
        <v>699.84000000000015</v>
      </c>
      <c r="AW90" s="27">
        <f t="shared" si="204"/>
        <v>26.7</v>
      </c>
      <c r="AX90" s="28">
        <f t="shared" si="205"/>
        <v>0.71</v>
      </c>
      <c r="AY90" s="29">
        <f t="shared" si="206"/>
        <v>788.67490666380866</v>
      </c>
      <c r="AZ90" s="49">
        <f t="shared" si="207"/>
        <v>11.184162126197144</v>
      </c>
      <c r="BA90" s="27">
        <f t="shared" si="208"/>
        <v>70.517120349718596</v>
      </c>
      <c r="BB90" s="50">
        <f t="shared" si="209"/>
        <v>35.818134519158484</v>
      </c>
      <c r="BC90" s="43">
        <f t="shared" si="210"/>
        <v>35.456620069465679</v>
      </c>
      <c r="BD90" s="21"/>
      <c r="BE90" s="31">
        <f t="shared" si="211"/>
        <v>594.86400000000015</v>
      </c>
      <c r="BF90" s="27">
        <f t="shared" si="212"/>
        <v>26.7</v>
      </c>
      <c r="BG90" s="28">
        <f t="shared" si="213"/>
        <v>0.65</v>
      </c>
      <c r="BH90" s="29">
        <f t="shared" si="214"/>
        <v>725.19288136348962</v>
      </c>
      <c r="BI90" s="49">
        <f t="shared" si="215"/>
        <v>11.04019429202479</v>
      </c>
      <c r="BJ90" s="27">
        <f t="shared" si="216"/>
        <v>65.686604980073056</v>
      </c>
      <c r="BK90" s="50">
        <f t="shared" si="217"/>
        <v>37.495972649251769</v>
      </c>
      <c r="BL90" s="43">
        <f t="shared" si="218"/>
        <v>37.112090129773158</v>
      </c>
      <c r="BM90" s="21"/>
      <c r="BN90" s="31" t="str">
        <f t="shared" si="219"/>
        <v/>
      </c>
      <c r="BO90" s="27" t="str">
        <f t="shared" si="220"/>
        <v/>
      </c>
      <c r="BP90" s="28" t="str">
        <f t="shared" si="221"/>
        <v/>
      </c>
      <c r="BQ90" s="29" t="str">
        <f t="shared" si="222"/>
        <v/>
      </c>
      <c r="BR90" s="49" t="str">
        <f t="shared" si="223"/>
        <v/>
      </c>
      <c r="BS90" s="27" t="str">
        <f t="shared" si="224"/>
        <v/>
      </c>
      <c r="BT90" s="50" t="str">
        <f t="shared" si="225"/>
        <v/>
      </c>
      <c r="BU90" s="43" t="str">
        <f t="shared" si="226"/>
        <v/>
      </c>
      <c r="BV90" s="15">
        <v>91</v>
      </c>
      <c r="BX90" s="80">
        <v>91</v>
      </c>
      <c r="BY90" s="102">
        <f t="shared" si="227"/>
        <v>594.86400000000015</v>
      </c>
      <c r="BZ90" s="102">
        <f t="shared" si="228"/>
        <v>25.725892891289746</v>
      </c>
      <c r="CA90" s="102">
        <f t="shared" si="229"/>
        <v>37.656350041539056</v>
      </c>
      <c r="CB90" s="103">
        <f t="shared" si="230"/>
        <v>725.19288136348962</v>
      </c>
      <c r="CC90" s="104">
        <f t="shared" si="231"/>
        <v>0.65</v>
      </c>
      <c r="CD90" s="94">
        <f t="shared" si="232"/>
        <v>10.723379114774565</v>
      </c>
      <c r="CE90" s="95">
        <f t="shared" si="233"/>
        <v>67.627272485808703</v>
      </c>
      <c r="CF90" s="96">
        <f t="shared" si="234"/>
        <v>38.045837775864896</v>
      </c>
      <c r="CG90" s="97">
        <f t="shared" si="235"/>
        <v>37.656350041539056</v>
      </c>
      <c r="CH90" s="22"/>
      <c r="CI90" s="80">
        <v>91</v>
      </c>
      <c r="CJ90" s="102">
        <f t="shared" si="236"/>
        <v>594.86400000000015</v>
      </c>
      <c r="CK90" s="102">
        <f t="shared" si="237"/>
        <v>25.725892891289746</v>
      </c>
      <c r="CL90" s="102">
        <f t="shared" si="238"/>
        <v>37.656350041539056</v>
      </c>
      <c r="CM90" s="102">
        <f t="shared" si="239"/>
        <v>725.19288136348962</v>
      </c>
      <c r="CN90" s="114">
        <f t="shared" si="240"/>
        <v>0.65</v>
      </c>
      <c r="CO90" s="102">
        <f t="shared" si="241"/>
        <v>1785.0377118977535</v>
      </c>
      <c r="CP90" s="114">
        <f t="shared" si="242"/>
        <v>22.128506220879057</v>
      </c>
    </row>
    <row r="91" spans="1:94" ht="15" customHeight="1">
      <c r="A91" s="4">
        <v>92</v>
      </c>
      <c r="B91" s="34">
        <f t="shared" si="162"/>
        <v>2430</v>
      </c>
      <c r="C91" s="32">
        <f t="shared" si="163"/>
        <v>26.8</v>
      </c>
      <c r="D91" s="121">
        <f t="shared" si="164"/>
        <v>1782.3147531516588</v>
      </c>
      <c r="E91" s="33">
        <f t="shared" si="165"/>
        <v>1.1000000000000001</v>
      </c>
      <c r="F91" s="35">
        <f t="shared" si="166"/>
        <v>1226.3433058709304</v>
      </c>
      <c r="G91" s="53">
        <f t="shared" si="167"/>
        <v>12.815854541607347</v>
      </c>
      <c r="H91" s="32">
        <f t="shared" si="168"/>
        <v>95.689546248324078</v>
      </c>
      <c r="I91" s="54">
        <f t="shared" si="169"/>
        <v>22.39155064603321</v>
      </c>
      <c r="J91" s="45">
        <f t="shared" si="170"/>
        <v>22.156403957769378</v>
      </c>
      <c r="K91" s="21"/>
      <c r="L91" s="36">
        <f t="shared" si="171"/>
        <v>1944</v>
      </c>
      <c r="M91" s="32">
        <f t="shared" si="172"/>
        <v>26.8</v>
      </c>
      <c r="N91" s="33">
        <f t="shared" si="173"/>
        <v>1.04</v>
      </c>
      <c r="O91" s="35">
        <f t="shared" si="174"/>
        <v>1162.338707266978</v>
      </c>
      <c r="P91" s="53">
        <f t="shared" si="175"/>
        <v>12.45160696767063</v>
      </c>
      <c r="Q91" s="32">
        <f t="shared" si="176"/>
        <v>93.348489900530581</v>
      </c>
      <c r="R91" s="54">
        <f t="shared" si="177"/>
        <v>24.726382170052251</v>
      </c>
      <c r="S91" s="45">
        <f t="shared" si="178"/>
        <v>24.479131508795206</v>
      </c>
      <c r="T91" s="21"/>
      <c r="U91" s="36">
        <f t="shared" si="179"/>
        <v>1458</v>
      </c>
      <c r="V91" s="32">
        <f t="shared" si="180"/>
        <v>26.8</v>
      </c>
      <c r="W91" s="33">
        <f t="shared" si="181"/>
        <v>0.96</v>
      </c>
      <c r="X91" s="35">
        <f t="shared" si="182"/>
        <v>1069.3229056972357</v>
      </c>
      <c r="Y91" s="53">
        <f t="shared" si="183"/>
        <v>12.038167396937553</v>
      </c>
      <c r="Z91" s="32">
        <f t="shared" si="184"/>
        <v>88.827715252511425</v>
      </c>
      <c r="AA91" s="54">
        <f t="shared" si="185"/>
        <v>27.851625261092206</v>
      </c>
      <c r="AB91" s="45">
        <f t="shared" si="186"/>
        <v>27.579571121346845</v>
      </c>
      <c r="AC91" s="21"/>
      <c r="AD91" s="36">
        <f t="shared" si="187"/>
        <v>1093.5</v>
      </c>
      <c r="AE91" s="32">
        <f t="shared" si="188"/>
        <v>26.8</v>
      </c>
      <c r="AF91" s="33">
        <f t="shared" si="189"/>
        <v>0.87</v>
      </c>
      <c r="AG91" s="35">
        <f t="shared" si="190"/>
        <v>966.22688848236999</v>
      </c>
      <c r="AH91" s="53">
        <f t="shared" si="191"/>
        <v>11.680118225752972</v>
      </c>
      <c r="AI91" s="32">
        <f t="shared" si="192"/>
        <v>82.724067497191882</v>
      </c>
      <c r="AJ91" s="54">
        <f t="shared" si="193"/>
        <v>31.035704329023801</v>
      </c>
      <c r="AK91" s="45">
        <f t="shared" si="194"/>
        <v>30.73104785981344</v>
      </c>
      <c r="AL91" s="21"/>
      <c r="AM91" s="36">
        <f t="shared" si="195"/>
        <v>874.80000000000007</v>
      </c>
      <c r="AN91" s="32">
        <f t="shared" si="196"/>
        <v>26.8</v>
      </c>
      <c r="AO91" s="33">
        <f t="shared" si="197"/>
        <v>0.79</v>
      </c>
      <c r="AP91" s="35">
        <f t="shared" si="198"/>
        <v>881.2622551233153</v>
      </c>
      <c r="AQ91" s="53">
        <f t="shared" si="199"/>
        <v>11.435773524964409</v>
      </c>
      <c r="AR91" s="32">
        <f t="shared" si="200"/>
        <v>77.06188420044441</v>
      </c>
      <c r="AS91" s="54">
        <f t="shared" si="201"/>
        <v>33.490411507784792</v>
      </c>
      <c r="AT91" s="45">
        <f t="shared" si="202"/>
        <v>33.156943339537854</v>
      </c>
      <c r="AU91" s="21"/>
      <c r="AV91" s="36">
        <f t="shared" si="203"/>
        <v>699.84000000000015</v>
      </c>
      <c r="AW91" s="32">
        <f t="shared" si="204"/>
        <v>26.8</v>
      </c>
      <c r="AX91" s="33">
        <f t="shared" si="205"/>
        <v>0.71</v>
      </c>
      <c r="AY91" s="35">
        <f t="shared" si="206"/>
        <v>793.98856677968433</v>
      </c>
      <c r="AZ91" s="53">
        <f t="shared" si="207"/>
        <v>11.217224980602378</v>
      </c>
      <c r="BA91" s="32">
        <f t="shared" si="208"/>
        <v>70.782976017036816</v>
      </c>
      <c r="BB91" s="54">
        <f t="shared" si="209"/>
        <v>35.885589739724487</v>
      </c>
      <c r="BC91" s="45">
        <f t="shared" si="210"/>
        <v>35.521702422376386</v>
      </c>
      <c r="BD91" s="21"/>
      <c r="BE91" s="36">
        <f t="shared" si="211"/>
        <v>594.86400000000015</v>
      </c>
      <c r="BF91" s="32">
        <f t="shared" si="212"/>
        <v>26.8</v>
      </c>
      <c r="BG91" s="33">
        <f t="shared" si="213"/>
        <v>0.65</v>
      </c>
      <c r="BH91" s="35">
        <f t="shared" si="214"/>
        <v>730.1838585797085</v>
      </c>
      <c r="BI91" s="53">
        <f t="shared" si="215"/>
        <v>11.072717941058594</v>
      </c>
      <c r="BJ91" s="32">
        <f t="shared" si="216"/>
        <v>65.944410619557445</v>
      </c>
      <c r="BK91" s="54">
        <f t="shared" si="217"/>
        <v>37.569482361619173</v>
      </c>
      <c r="BL91" s="45">
        <f t="shared" si="218"/>
        <v>37.183148545072576</v>
      </c>
      <c r="BM91" s="21"/>
      <c r="BN91" s="36" t="str">
        <f t="shared" si="219"/>
        <v/>
      </c>
      <c r="BO91" s="32" t="str">
        <f t="shared" si="220"/>
        <v/>
      </c>
      <c r="BP91" s="33" t="str">
        <f t="shared" si="221"/>
        <v/>
      </c>
      <c r="BQ91" s="35" t="str">
        <f t="shared" si="222"/>
        <v/>
      </c>
      <c r="BR91" s="53" t="str">
        <f t="shared" si="223"/>
        <v/>
      </c>
      <c r="BS91" s="32" t="str">
        <f t="shared" si="224"/>
        <v/>
      </c>
      <c r="BT91" s="54" t="str">
        <f t="shared" si="225"/>
        <v/>
      </c>
      <c r="BU91" s="45" t="str">
        <f t="shared" si="226"/>
        <v/>
      </c>
      <c r="BV91" s="4">
        <v>92</v>
      </c>
      <c r="BX91" s="78">
        <v>92</v>
      </c>
      <c r="BY91" s="105">
        <f t="shared" si="227"/>
        <v>594.86400000000015</v>
      </c>
      <c r="BZ91" s="105">
        <f t="shared" si="228"/>
        <v>25.817943763541766</v>
      </c>
      <c r="CA91" s="105">
        <f t="shared" si="229"/>
        <v>37.731380018639776</v>
      </c>
      <c r="CB91" s="106">
        <f t="shared" si="230"/>
        <v>730.1838585797085</v>
      </c>
      <c r="CC91" s="107">
        <f t="shared" si="231"/>
        <v>0.65</v>
      </c>
      <c r="CD91" s="88">
        <f t="shared" si="232"/>
        <v>10.753317417398364</v>
      </c>
      <c r="CE91" s="23">
        <f t="shared" si="233"/>
        <v>67.903125169383102</v>
      </c>
      <c r="CF91" s="24">
        <f t="shared" si="234"/>
        <v>38.12335358769689</v>
      </c>
      <c r="CG91" s="89">
        <f t="shared" si="235"/>
        <v>37.731380018639776</v>
      </c>
      <c r="CH91" s="22"/>
      <c r="CI91" s="78">
        <v>92</v>
      </c>
      <c r="CJ91" s="105">
        <f t="shared" si="236"/>
        <v>594.86400000000015</v>
      </c>
      <c r="CK91" s="105">
        <f t="shared" si="237"/>
        <v>25.817943763541766</v>
      </c>
      <c r="CL91" s="105">
        <f t="shared" si="238"/>
        <v>37.731380018639776</v>
      </c>
      <c r="CM91" s="105">
        <f t="shared" si="239"/>
        <v>730.1838585797085</v>
      </c>
      <c r="CN91" s="115">
        <f t="shared" si="240"/>
        <v>0.65</v>
      </c>
      <c r="CO91" s="105">
        <f t="shared" si="241"/>
        <v>1782.3147531516588</v>
      </c>
      <c r="CP91" s="115">
        <f t="shared" si="242"/>
        <v>22.156403957769378</v>
      </c>
    </row>
    <row r="92" spans="1:94" ht="15" customHeight="1">
      <c r="A92" s="4">
        <v>93</v>
      </c>
      <c r="B92" s="34">
        <f t="shared" si="162"/>
        <v>2430</v>
      </c>
      <c r="C92" s="32">
        <f t="shared" si="163"/>
        <v>26.9</v>
      </c>
      <c r="D92" s="121">
        <f t="shared" si="164"/>
        <v>1779.5956921738402</v>
      </c>
      <c r="E92" s="33">
        <f t="shared" si="165"/>
        <v>1.1000000000000001</v>
      </c>
      <c r="F92" s="35">
        <f t="shared" si="166"/>
        <v>1233.3732509980446</v>
      </c>
      <c r="G92" s="53">
        <f t="shared" si="167"/>
        <v>12.854882431687969</v>
      </c>
      <c r="H92" s="32">
        <f t="shared" si="168"/>
        <v>95.94589896502778</v>
      </c>
      <c r="I92" s="54">
        <f t="shared" si="169"/>
        <v>22.421524116196029</v>
      </c>
      <c r="J92" s="45">
        <f t="shared" si="170"/>
        <v>22.184185213447488</v>
      </c>
      <c r="K92" s="21"/>
      <c r="L92" s="36">
        <f t="shared" si="171"/>
        <v>1944</v>
      </c>
      <c r="M92" s="32">
        <f t="shared" si="172"/>
        <v>26.9</v>
      </c>
      <c r="N92" s="33">
        <f t="shared" si="173"/>
        <v>1.04</v>
      </c>
      <c r="O92" s="35">
        <f t="shared" si="174"/>
        <v>1169.1696682319832</v>
      </c>
      <c r="P92" s="53">
        <f t="shared" si="175"/>
        <v>12.489275725012682</v>
      </c>
      <c r="Q92" s="32">
        <f t="shared" si="176"/>
        <v>93.613888745401695</v>
      </c>
      <c r="R92" s="54">
        <f t="shared" si="177"/>
        <v>24.761506977852036</v>
      </c>
      <c r="S92" s="45">
        <f t="shared" si="178"/>
        <v>24.512101867207463</v>
      </c>
      <c r="T92" s="21"/>
      <c r="U92" s="36">
        <f t="shared" si="179"/>
        <v>1458</v>
      </c>
      <c r="V92" s="32">
        <f t="shared" si="180"/>
        <v>26.9</v>
      </c>
      <c r="W92" s="33">
        <f t="shared" si="181"/>
        <v>0.96</v>
      </c>
      <c r="X92" s="35">
        <f t="shared" si="182"/>
        <v>1075.8318024568221</v>
      </c>
      <c r="Y92" s="53">
        <f t="shared" si="183"/>
        <v>12.074293469314183</v>
      </c>
      <c r="Z92" s="32">
        <f t="shared" si="184"/>
        <v>89.101014911635161</v>
      </c>
      <c r="AA92" s="54">
        <f t="shared" si="185"/>
        <v>27.894438440220952</v>
      </c>
      <c r="AB92" s="45">
        <f t="shared" si="186"/>
        <v>27.620229831580641</v>
      </c>
      <c r="AC92" s="21"/>
      <c r="AD92" s="36">
        <f t="shared" si="187"/>
        <v>1093.5</v>
      </c>
      <c r="AE92" s="32">
        <f t="shared" si="188"/>
        <v>26.9</v>
      </c>
      <c r="AF92" s="33">
        <f t="shared" si="189"/>
        <v>0.87</v>
      </c>
      <c r="AG92" s="35">
        <f t="shared" si="190"/>
        <v>972.33326628669613</v>
      </c>
      <c r="AH92" s="53">
        <f t="shared" si="191"/>
        <v>11.714908293759512</v>
      </c>
      <c r="AI92" s="32">
        <f t="shared" si="192"/>
        <v>82.99964813251286</v>
      </c>
      <c r="AJ92" s="54">
        <f t="shared" si="193"/>
        <v>31.087356333975524</v>
      </c>
      <c r="AK92" s="45">
        <f t="shared" si="194"/>
        <v>30.780494595109435</v>
      </c>
      <c r="AL92" s="21"/>
      <c r="AM92" s="36">
        <f t="shared" si="195"/>
        <v>874.80000000000007</v>
      </c>
      <c r="AN92" s="32">
        <f t="shared" si="196"/>
        <v>26.9</v>
      </c>
      <c r="AO92" s="33">
        <f t="shared" si="197"/>
        <v>0.79</v>
      </c>
      <c r="AP92" s="35">
        <f t="shared" si="198"/>
        <v>887.00088193766283</v>
      </c>
      <c r="AQ92" s="53">
        <f t="shared" si="199"/>
        <v>11.469651859012782</v>
      </c>
      <c r="AR92" s="32">
        <f t="shared" si="200"/>
        <v>77.334595054919916</v>
      </c>
      <c r="AS92" s="54">
        <f t="shared" si="201"/>
        <v>33.549618032725753</v>
      </c>
      <c r="AT92" s="45">
        <f t="shared" si="202"/>
        <v>33.213874465094172</v>
      </c>
      <c r="AU92" s="21"/>
      <c r="AV92" s="36">
        <f t="shared" si="203"/>
        <v>699.84000000000015</v>
      </c>
      <c r="AW92" s="32">
        <f t="shared" si="204"/>
        <v>26.9</v>
      </c>
      <c r="AX92" s="33">
        <f t="shared" si="205"/>
        <v>0.71</v>
      </c>
      <c r="AY92" s="35">
        <f t="shared" si="206"/>
        <v>799.31553892253794</v>
      </c>
      <c r="AZ92" s="53">
        <f t="shared" si="207"/>
        <v>11.25028783500761</v>
      </c>
      <c r="BA92" s="32">
        <f t="shared" si="208"/>
        <v>71.04845232806413</v>
      </c>
      <c r="BB92" s="54">
        <f t="shared" si="209"/>
        <v>35.952822417193673</v>
      </c>
      <c r="BC92" s="45">
        <f t="shared" si="210"/>
        <v>35.586567415218994</v>
      </c>
      <c r="BD92" s="21"/>
      <c r="BE92" s="36">
        <f t="shared" si="211"/>
        <v>594.86400000000015</v>
      </c>
      <c r="BF92" s="32">
        <f t="shared" si="212"/>
        <v>26.9</v>
      </c>
      <c r="BG92" s="33">
        <f t="shared" si="213"/>
        <v>0.66</v>
      </c>
      <c r="BH92" s="35">
        <f t="shared" si="214"/>
        <v>735.18811842316109</v>
      </c>
      <c r="BI92" s="53">
        <f t="shared" si="215"/>
        <v>11.105241590092392</v>
      </c>
      <c r="BJ92" s="32">
        <f t="shared" si="216"/>
        <v>66.201902269200843</v>
      </c>
      <c r="BK92" s="54">
        <f t="shared" si="217"/>
        <v>37.642759254960154</v>
      </c>
      <c r="BL92" s="45">
        <f t="shared" si="218"/>
        <v>37.253979563700689</v>
      </c>
      <c r="BM92" s="21"/>
      <c r="BN92" s="36" t="str">
        <f t="shared" si="219"/>
        <v/>
      </c>
      <c r="BO92" s="32" t="str">
        <f t="shared" si="220"/>
        <v/>
      </c>
      <c r="BP92" s="33" t="str">
        <f t="shared" si="221"/>
        <v/>
      </c>
      <c r="BQ92" s="35" t="str">
        <f t="shared" si="222"/>
        <v/>
      </c>
      <c r="BR92" s="53" t="str">
        <f t="shared" si="223"/>
        <v/>
      </c>
      <c r="BS92" s="32" t="str">
        <f t="shared" si="224"/>
        <v/>
      </c>
      <c r="BT92" s="54" t="str">
        <f t="shared" si="225"/>
        <v/>
      </c>
      <c r="BU92" s="45" t="str">
        <f t="shared" si="226"/>
        <v/>
      </c>
      <c r="BV92" s="4">
        <v>93</v>
      </c>
      <c r="BX92" s="78">
        <v>93</v>
      </c>
      <c r="BY92" s="105">
        <f t="shared" si="227"/>
        <v>594.86400000000015</v>
      </c>
      <c r="BZ92" s="105">
        <f t="shared" si="228"/>
        <v>25.909994635793787</v>
      </c>
      <c r="CA92" s="105">
        <f t="shared" si="229"/>
        <v>37.806174290975832</v>
      </c>
      <c r="CB92" s="106">
        <f t="shared" si="230"/>
        <v>735.18811842316109</v>
      </c>
      <c r="CC92" s="107">
        <f t="shared" si="231"/>
        <v>0.66</v>
      </c>
      <c r="CD92" s="88">
        <f t="shared" si="232"/>
        <v>10.783255720022163</v>
      </c>
      <c r="CE92" s="23">
        <f t="shared" si="233"/>
        <v>68.178677897629427</v>
      </c>
      <c r="CF92" s="24">
        <f t="shared" si="234"/>
        <v>38.20062807429963</v>
      </c>
      <c r="CG92" s="89">
        <f t="shared" si="235"/>
        <v>37.806174290975832</v>
      </c>
      <c r="CH92" s="22"/>
      <c r="CI92" s="78">
        <v>93</v>
      </c>
      <c r="CJ92" s="105">
        <f t="shared" si="236"/>
        <v>594.86400000000015</v>
      </c>
      <c r="CK92" s="105">
        <f t="shared" si="237"/>
        <v>25.909994635793787</v>
      </c>
      <c r="CL92" s="105">
        <f t="shared" si="238"/>
        <v>37.806174290975832</v>
      </c>
      <c r="CM92" s="105">
        <f t="shared" si="239"/>
        <v>735.18811842316109</v>
      </c>
      <c r="CN92" s="115">
        <f t="shared" si="240"/>
        <v>0.66</v>
      </c>
      <c r="CO92" s="105">
        <f t="shared" si="241"/>
        <v>1779.5956921738402</v>
      </c>
      <c r="CP92" s="115">
        <f t="shared" si="242"/>
        <v>22.184185213447488</v>
      </c>
    </row>
    <row r="93" spans="1:94" ht="15" customHeight="1">
      <c r="A93" s="4">
        <v>94</v>
      </c>
      <c r="B93" s="34">
        <f t="shared" si="162"/>
        <v>2430</v>
      </c>
      <c r="C93" s="32">
        <f t="shared" si="163"/>
        <v>27</v>
      </c>
      <c r="D93" s="121">
        <f t="shared" si="164"/>
        <v>1776.8805446689223</v>
      </c>
      <c r="E93" s="33">
        <f t="shared" si="165"/>
        <v>1.1000000000000001</v>
      </c>
      <c r="F93" s="35">
        <f t="shared" si="166"/>
        <v>1240.4145467475214</v>
      </c>
      <c r="G93" s="53">
        <f t="shared" si="167"/>
        <v>12.893910321768596</v>
      </c>
      <c r="H93" s="32">
        <f t="shared" si="168"/>
        <v>96.201580109747468</v>
      </c>
      <c r="I93" s="54">
        <f t="shared" si="169"/>
        <v>22.451379205688134</v>
      </c>
      <c r="J93" s="45">
        <f t="shared" si="170"/>
        <v>22.211850845540702</v>
      </c>
      <c r="K93" s="21"/>
      <c r="L93" s="36">
        <f t="shared" si="171"/>
        <v>1944</v>
      </c>
      <c r="M93" s="32">
        <f t="shared" si="172"/>
        <v>27</v>
      </c>
      <c r="N93" s="33">
        <f t="shared" si="173"/>
        <v>1.04</v>
      </c>
      <c r="O93" s="35">
        <f t="shared" si="174"/>
        <v>1176.0123938666675</v>
      </c>
      <c r="P93" s="53">
        <f t="shared" si="175"/>
        <v>12.52694448235474</v>
      </c>
      <c r="Q93" s="32">
        <f t="shared" si="176"/>
        <v>93.878630620833391</v>
      </c>
      <c r="R93" s="54">
        <f t="shared" si="177"/>
        <v>24.796495267094109</v>
      </c>
      <c r="S93" s="45">
        <f t="shared" si="178"/>
        <v>24.544938886579221</v>
      </c>
      <c r="T93" s="21"/>
      <c r="U93" s="36">
        <f t="shared" si="179"/>
        <v>1458</v>
      </c>
      <c r="V93" s="32">
        <f t="shared" si="180"/>
        <v>27</v>
      </c>
      <c r="W93" s="33">
        <f t="shared" si="181"/>
        <v>0.96</v>
      </c>
      <c r="X93" s="35">
        <f t="shared" si="182"/>
        <v>1082.3530264366389</v>
      </c>
      <c r="Y93" s="53">
        <f t="shared" si="183"/>
        <v>12.110419541690817</v>
      </c>
      <c r="Z93" s="32">
        <f t="shared" si="184"/>
        <v>89.373701935806281</v>
      </c>
      <c r="AA93" s="54">
        <f t="shared" si="185"/>
        <v>27.937090258275905</v>
      </c>
      <c r="AB93" s="45">
        <f t="shared" si="186"/>
        <v>27.660730938840054</v>
      </c>
      <c r="AC93" s="21"/>
      <c r="AD93" s="36">
        <f t="shared" si="187"/>
        <v>1093.5</v>
      </c>
      <c r="AE93" s="32">
        <f t="shared" si="188"/>
        <v>27</v>
      </c>
      <c r="AF93" s="33">
        <f t="shared" si="189"/>
        <v>0.87</v>
      </c>
      <c r="AG93" s="35">
        <f t="shared" si="190"/>
        <v>978.45248760208074</v>
      </c>
      <c r="AH93" s="53">
        <f t="shared" si="191"/>
        <v>11.749698361766054</v>
      </c>
      <c r="AI93" s="32">
        <f t="shared" si="192"/>
        <v>83.274689909147014</v>
      </c>
      <c r="AJ93" s="54">
        <f t="shared" si="193"/>
        <v>31.13882191347286</v>
      </c>
      <c r="AK93" s="45">
        <f t="shared" si="194"/>
        <v>30.829759246799878</v>
      </c>
      <c r="AL93" s="21"/>
      <c r="AM93" s="36">
        <f t="shared" si="195"/>
        <v>874.80000000000007</v>
      </c>
      <c r="AN93" s="32">
        <f t="shared" si="196"/>
        <v>27</v>
      </c>
      <c r="AO93" s="33">
        <f t="shared" si="197"/>
        <v>0.79</v>
      </c>
      <c r="AP93" s="35">
        <f t="shared" si="198"/>
        <v>892.75264765038526</v>
      </c>
      <c r="AQ93" s="53">
        <f t="shared" si="199"/>
        <v>11.503530193061158</v>
      </c>
      <c r="AR93" s="32">
        <f t="shared" si="200"/>
        <v>77.60684178400183</v>
      </c>
      <c r="AS93" s="54">
        <f t="shared" si="201"/>
        <v>33.608619759620204</v>
      </c>
      <c r="AT93" s="45">
        <f t="shared" si="202"/>
        <v>33.270605562350475</v>
      </c>
      <c r="AU93" s="21"/>
      <c r="AV93" s="36">
        <f t="shared" si="203"/>
        <v>699.84000000000015</v>
      </c>
      <c r="AW93" s="32">
        <f t="shared" si="204"/>
        <v>27</v>
      </c>
      <c r="AX93" s="33">
        <f t="shared" si="205"/>
        <v>0.71</v>
      </c>
      <c r="AY93" s="35">
        <f t="shared" si="206"/>
        <v>804.65578907324823</v>
      </c>
      <c r="AZ93" s="53">
        <f t="shared" si="207"/>
        <v>11.283350689412844</v>
      </c>
      <c r="BA93" s="32">
        <f t="shared" si="208"/>
        <v>71.31354960262432</v>
      </c>
      <c r="BB93" s="54">
        <f t="shared" si="209"/>
        <v>36.019833878496918</v>
      </c>
      <c r="BC93" s="45">
        <f t="shared" si="210"/>
        <v>35.651216344020163</v>
      </c>
      <c r="BD93" s="21"/>
      <c r="BE93" s="36">
        <f t="shared" si="211"/>
        <v>594.86400000000015</v>
      </c>
      <c r="BF93" s="32">
        <f t="shared" si="212"/>
        <v>27</v>
      </c>
      <c r="BG93" s="33">
        <f t="shared" si="213"/>
        <v>0.66</v>
      </c>
      <c r="BH93" s="35">
        <f t="shared" si="214"/>
        <v>740.20562951864986</v>
      </c>
      <c r="BI93" s="53">
        <f t="shared" si="215"/>
        <v>11.137765239126194</v>
      </c>
      <c r="BJ93" s="32">
        <f t="shared" si="216"/>
        <v>66.459079862660332</v>
      </c>
      <c r="BK93" s="54">
        <f t="shared" si="217"/>
        <v>37.715804667460866</v>
      </c>
      <c r="BL93" s="45">
        <f t="shared" si="218"/>
        <v>37.324584492677296</v>
      </c>
      <c r="BM93" s="21"/>
      <c r="BN93" s="36" t="str">
        <f t="shared" si="219"/>
        <v/>
      </c>
      <c r="BO93" s="32" t="str">
        <f t="shared" si="220"/>
        <v/>
      </c>
      <c r="BP93" s="33" t="str">
        <f t="shared" si="221"/>
        <v/>
      </c>
      <c r="BQ93" s="35" t="str">
        <f t="shared" si="222"/>
        <v/>
      </c>
      <c r="BR93" s="53" t="str">
        <f t="shared" si="223"/>
        <v/>
      </c>
      <c r="BS93" s="32" t="str">
        <f t="shared" si="224"/>
        <v/>
      </c>
      <c r="BT93" s="54" t="str">
        <f t="shared" si="225"/>
        <v/>
      </c>
      <c r="BU93" s="45" t="str">
        <f t="shared" si="226"/>
        <v/>
      </c>
      <c r="BV93" s="4">
        <v>94</v>
      </c>
      <c r="BX93" s="78">
        <v>94</v>
      </c>
      <c r="BY93" s="105">
        <f t="shared" si="227"/>
        <v>594.86400000000015</v>
      </c>
      <c r="BZ93" s="105">
        <f t="shared" si="228"/>
        <v>26.002045508045811</v>
      </c>
      <c r="CA93" s="105">
        <f t="shared" si="229"/>
        <v>37.880734174066632</v>
      </c>
      <c r="CB93" s="106">
        <f t="shared" si="230"/>
        <v>740.20562951864986</v>
      </c>
      <c r="CC93" s="107">
        <f t="shared" si="231"/>
        <v>0.66</v>
      </c>
      <c r="CD93" s="88">
        <f t="shared" si="232"/>
        <v>10.813194022645964</v>
      </c>
      <c r="CE93" s="23">
        <f t="shared" si="233"/>
        <v>68.453930260424869</v>
      </c>
      <c r="CF93" s="24">
        <f t="shared" si="234"/>
        <v>38.277662582561561</v>
      </c>
      <c r="CG93" s="89">
        <f t="shared" si="235"/>
        <v>37.880734174066632</v>
      </c>
      <c r="CH93" s="22"/>
      <c r="CI93" s="78">
        <v>94</v>
      </c>
      <c r="CJ93" s="105">
        <f t="shared" si="236"/>
        <v>594.86400000000015</v>
      </c>
      <c r="CK93" s="105">
        <f t="shared" si="237"/>
        <v>26.002045508045811</v>
      </c>
      <c r="CL93" s="105">
        <f t="shared" si="238"/>
        <v>37.880734174066632</v>
      </c>
      <c r="CM93" s="105">
        <f t="shared" si="239"/>
        <v>740.20562951864986</v>
      </c>
      <c r="CN93" s="115">
        <f t="shared" si="240"/>
        <v>0.66</v>
      </c>
      <c r="CO93" s="105">
        <f t="shared" si="241"/>
        <v>1776.8805446689223</v>
      </c>
      <c r="CP93" s="115">
        <f t="shared" si="242"/>
        <v>22.211850845540702</v>
      </c>
    </row>
    <row r="94" spans="1:94" ht="15" customHeight="1">
      <c r="A94" s="4">
        <v>95</v>
      </c>
      <c r="B94" s="34">
        <f t="shared" si="162"/>
        <v>2430</v>
      </c>
      <c r="C94" s="32">
        <f t="shared" si="163"/>
        <v>27</v>
      </c>
      <c r="D94" s="121">
        <f t="shared" si="164"/>
        <v>1776.8805446689223</v>
      </c>
      <c r="E94" s="33">
        <f t="shared" si="165"/>
        <v>1.1000000000000001</v>
      </c>
      <c r="F94" s="35">
        <f t="shared" si="166"/>
        <v>1240.4145467475214</v>
      </c>
      <c r="G94" s="53">
        <f t="shared" si="167"/>
        <v>12.893910321768596</v>
      </c>
      <c r="H94" s="32">
        <f t="shared" si="168"/>
        <v>96.201580109747468</v>
      </c>
      <c r="I94" s="54">
        <f t="shared" si="169"/>
        <v>22.451379205688134</v>
      </c>
      <c r="J94" s="45">
        <f t="shared" si="170"/>
        <v>22.211850845540702</v>
      </c>
      <c r="K94" s="21"/>
      <c r="L94" s="36">
        <f t="shared" si="171"/>
        <v>1944</v>
      </c>
      <c r="M94" s="32">
        <f t="shared" si="172"/>
        <v>27</v>
      </c>
      <c r="N94" s="33">
        <f t="shared" si="173"/>
        <v>1.04</v>
      </c>
      <c r="O94" s="35">
        <f t="shared" si="174"/>
        <v>1176.0123938666675</v>
      </c>
      <c r="P94" s="53">
        <f t="shared" si="175"/>
        <v>12.52694448235474</v>
      </c>
      <c r="Q94" s="32">
        <f t="shared" si="176"/>
        <v>93.878630620833391</v>
      </c>
      <c r="R94" s="54">
        <f t="shared" si="177"/>
        <v>24.796495267094109</v>
      </c>
      <c r="S94" s="45">
        <f t="shared" si="178"/>
        <v>24.544938886579221</v>
      </c>
      <c r="T94" s="21"/>
      <c r="U94" s="36">
        <f t="shared" si="179"/>
        <v>1458</v>
      </c>
      <c r="V94" s="32">
        <f t="shared" si="180"/>
        <v>27</v>
      </c>
      <c r="W94" s="33">
        <f t="shared" si="181"/>
        <v>0.96</v>
      </c>
      <c r="X94" s="35">
        <f t="shared" si="182"/>
        <v>1082.3530264366389</v>
      </c>
      <c r="Y94" s="53">
        <f t="shared" si="183"/>
        <v>12.110419541690817</v>
      </c>
      <c r="Z94" s="32">
        <f t="shared" si="184"/>
        <v>89.373701935806281</v>
      </c>
      <c r="AA94" s="54">
        <f t="shared" si="185"/>
        <v>27.937090258275905</v>
      </c>
      <c r="AB94" s="45">
        <f t="shared" si="186"/>
        <v>27.660730938840054</v>
      </c>
      <c r="AC94" s="21"/>
      <c r="AD94" s="36">
        <f t="shared" si="187"/>
        <v>1093.5</v>
      </c>
      <c r="AE94" s="32">
        <f t="shared" si="188"/>
        <v>27</v>
      </c>
      <c r="AF94" s="33">
        <f t="shared" si="189"/>
        <v>0.87</v>
      </c>
      <c r="AG94" s="35">
        <f t="shared" si="190"/>
        <v>978.45248760208074</v>
      </c>
      <c r="AH94" s="53">
        <f t="shared" si="191"/>
        <v>11.749698361766054</v>
      </c>
      <c r="AI94" s="32">
        <f t="shared" si="192"/>
        <v>83.274689909147014</v>
      </c>
      <c r="AJ94" s="54">
        <f t="shared" si="193"/>
        <v>31.13882191347286</v>
      </c>
      <c r="AK94" s="45">
        <f t="shared" si="194"/>
        <v>30.829759246799878</v>
      </c>
      <c r="AL94" s="21"/>
      <c r="AM94" s="36">
        <f t="shared" si="195"/>
        <v>874.80000000000007</v>
      </c>
      <c r="AN94" s="32">
        <f t="shared" si="196"/>
        <v>27</v>
      </c>
      <c r="AO94" s="33">
        <f t="shared" si="197"/>
        <v>0.79</v>
      </c>
      <c r="AP94" s="35">
        <f t="shared" si="198"/>
        <v>892.75264765038526</v>
      </c>
      <c r="AQ94" s="53">
        <f t="shared" si="199"/>
        <v>11.503530193061158</v>
      </c>
      <c r="AR94" s="32">
        <f t="shared" si="200"/>
        <v>77.60684178400183</v>
      </c>
      <c r="AS94" s="54">
        <f t="shared" si="201"/>
        <v>33.608619759620204</v>
      </c>
      <c r="AT94" s="45">
        <f t="shared" si="202"/>
        <v>33.270605562350475</v>
      </c>
      <c r="AU94" s="21"/>
      <c r="AV94" s="36">
        <f t="shared" si="203"/>
        <v>699.84000000000015</v>
      </c>
      <c r="AW94" s="32">
        <f t="shared" si="204"/>
        <v>27</v>
      </c>
      <c r="AX94" s="33">
        <f t="shared" si="205"/>
        <v>0.71</v>
      </c>
      <c r="AY94" s="35">
        <f t="shared" si="206"/>
        <v>804.65578907324823</v>
      </c>
      <c r="AZ94" s="53">
        <f t="shared" si="207"/>
        <v>11.283350689412844</v>
      </c>
      <c r="BA94" s="32">
        <f t="shared" si="208"/>
        <v>71.31354960262432</v>
      </c>
      <c r="BB94" s="54">
        <f t="shared" si="209"/>
        <v>36.019833878496918</v>
      </c>
      <c r="BC94" s="45">
        <f t="shared" si="210"/>
        <v>35.651216344020163</v>
      </c>
      <c r="BD94" s="21"/>
      <c r="BE94" s="36">
        <f t="shared" si="211"/>
        <v>594.86400000000015</v>
      </c>
      <c r="BF94" s="32">
        <f t="shared" si="212"/>
        <v>27</v>
      </c>
      <c r="BG94" s="33">
        <f t="shared" si="213"/>
        <v>0.66</v>
      </c>
      <c r="BH94" s="35">
        <f t="shared" si="214"/>
        <v>740.20562951864986</v>
      </c>
      <c r="BI94" s="53">
        <f t="shared" si="215"/>
        <v>11.137765239126194</v>
      </c>
      <c r="BJ94" s="32">
        <f t="shared" si="216"/>
        <v>66.459079862660332</v>
      </c>
      <c r="BK94" s="54">
        <f t="shared" si="217"/>
        <v>37.715804667460866</v>
      </c>
      <c r="BL94" s="45">
        <f t="shared" si="218"/>
        <v>37.324584492677296</v>
      </c>
      <c r="BM94" s="21"/>
      <c r="BN94" s="36" t="str">
        <f t="shared" si="219"/>
        <v/>
      </c>
      <c r="BO94" s="32" t="str">
        <f t="shared" si="220"/>
        <v/>
      </c>
      <c r="BP94" s="33" t="str">
        <f t="shared" si="221"/>
        <v/>
      </c>
      <c r="BQ94" s="35" t="str">
        <f t="shared" si="222"/>
        <v/>
      </c>
      <c r="BR94" s="53" t="str">
        <f t="shared" si="223"/>
        <v/>
      </c>
      <c r="BS94" s="32" t="str">
        <f t="shared" si="224"/>
        <v/>
      </c>
      <c r="BT94" s="54" t="str">
        <f t="shared" si="225"/>
        <v/>
      </c>
      <c r="BU94" s="45" t="str">
        <f t="shared" si="226"/>
        <v/>
      </c>
      <c r="BV94" s="4">
        <v>95</v>
      </c>
      <c r="BX94" s="78">
        <v>95</v>
      </c>
      <c r="BY94" s="105">
        <f t="shared" si="227"/>
        <v>594.86400000000015</v>
      </c>
      <c r="BZ94" s="105">
        <f t="shared" si="228"/>
        <v>26.002045508045811</v>
      </c>
      <c r="CA94" s="105">
        <f t="shared" si="229"/>
        <v>37.880734174066632</v>
      </c>
      <c r="CB94" s="106">
        <f t="shared" si="230"/>
        <v>740.20562951864986</v>
      </c>
      <c r="CC94" s="107">
        <f t="shared" si="231"/>
        <v>0.66</v>
      </c>
      <c r="CD94" s="88">
        <f t="shared" si="232"/>
        <v>10.813194022645964</v>
      </c>
      <c r="CE94" s="23">
        <f t="shared" si="233"/>
        <v>68.453930260424869</v>
      </c>
      <c r="CF94" s="24">
        <f t="shared" si="234"/>
        <v>38.277662582561561</v>
      </c>
      <c r="CG94" s="89">
        <f t="shared" si="235"/>
        <v>37.880734174066632</v>
      </c>
      <c r="CH94" s="22"/>
      <c r="CI94" s="78">
        <v>95</v>
      </c>
      <c r="CJ94" s="105">
        <f t="shared" si="236"/>
        <v>594.86400000000015</v>
      </c>
      <c r="CK94" s="105">
        <f t="shared" si="237"/>
        <v>26.002045508045811</v>
      </c>
      <c r="CL94" s="105">
        <f t="shared" si="238"/>
        <v>37.880734174066632</v>
      </c>
      <c r="CM94" s="105">
        <f t="shared" si="239"/>
        <v>740.20562951864986</v>
      </c>
      <c r="CN94" s="115">
        <f t="shared" si="240"/>
        <v>0.66</v>
      </c>
      <c r="CO94" s="105">
        <f t="shared" si="241"/>
        <v>1776.8805446689223</v>
      </c>
      <c r="CP94" s="115">
        <f t="shared" si="242"/>
        <v>22.211850845540702</v>
      </c>
    </row>
    <row r="95" spans="1:94" ht="15" customHeight="1">
      <c r="A95" s="4">
        <v>96</v>
      </c>
      <c r="B95" s="34">
        <f t="shared" si="162"/>
        <v>2430</v>
      </c>
      <c r="C95" s="32">
        <f t="shared" si="163"/>
        <v>27.1</v>
      </c>
      <c r="D95" s="121">
        <f t="shared" si="164"/>
        <v>1774.1693260132743</v>
      </c>
      <c r="E95" s="33">
        <f t="shared" si="165"/>
        <v>1.1000000000000001</v>
      </c>
      <c r="F95" s="35">
        <f t="shared" si="166"/>
        <v>1247.4671585771407</v>
      </c>
      <c r="G95" s="53">
        <f t="shared" si="167"/>
        <v>12.932938211849221</v>
      </c>
      <c r="H95" s="32">
        <f t="shared" si="168"/>
        <v>96.456593091445001</v>
      </c>
      <c r="I95" s="54">
        <f t="shared" si="169"/>
        <v>22.48111678340376</v>
      </c>
      <c r="J95" s="45">
        <f t="shared" si="170"/>
        <v>22.239401702706711</v>
      </c>
      <c r="K95" s="21"/>
      <c r="L95" s="36">
        <f t="shared" si="171"/>
        <v>1944</v>
      </c>
      <c r="M95" s="32">
        <f t="shared" si="172"/>
        <v>27.1</v>
      </c>
      <c r="N95" s="33">
        <f t="shared" si="173"/>
        <v>1.05</v>
      </c>
      <c r="O95" s="35">
        <f t="shared" si="174"/>
        <v>1182.8668480238784</v>
      </c>
      <c r="P95" s="53">
        <f t="shared" si="175"/>
        <v>12.564613239696794</v>
      </c>
      <c r="Q95" s="32">
        <f t="shared" si="176"/>
        <v>94.142718558714918</v>
      </c>
      <c r="R95" s="54">
        <f t="shared" si="177"/>
        <v>24.831348014707419</v>
      </c>
      <c r="S95" s="45">
        <f t="shared" si="178"/>
        <v>24.577643521086749</v>
      </c>
      <c r="T95" s="21"/>
      <c r="U95" s="36">
        <f t="shared" si="179"/>
        <v>1458</v>
      </c>
      <c r="V95" s="32">
        <f t="shared" si="180"/>
        <v>27.1</v>
      </c>
      <c r="W95" s="33">
        <f t="shared" si="181"/>
        <v>0.96</v>
      </c>
      <c r="X95" s="35">
        <f t="shared" si="182"/>
        <v>1088.8865400570473</v>
      </c>
      <c r="Y95" s="53">
        <f t="shared" si="183"/>
        <v>12.146545614067449</v>
      </c>
      <c r="Z95" s="32">
        <f t="shared" si="184"/>
        <v>89.645778697439695</v>
      </c>
      <c r="AA95" s="54">
        <f t="shared" si="185"/>
        <v>27.979581823419451</v>
      </c>
      <c r="AB95" s="45">
        <f t="shared" si="186"/>
        <v>27.701075525478366</v>
      </c>
      <c r="AC95" s="21"/>
      <c r="AD95" s="36">
        <f t="shared" si="187"/>
        <v>1093.5</v>
      </c>
      <c r="AE95" s="32">
        <f t="shared" si="188"/>
        <v>27.1</v>
      </c>
      <c r="AF95" s="33">
        <f t="shared" si="189"/>
        <v>0.87</v>
      </c>
      <c r="AG95" s="35">
        <f t="shared" si="190"/>
        <v>984.58451477294557</v>
      </c>
      <c r="AH95" s="53">
        <f t="shared" si="191"/>
        <v>11.784488429772596</v>
      </c>
      <c r="AI95" s="32">
        <f t="shared" si="192"/>
        <v>83.549194404185513</v>
      </c>
      <c r="AJ95" s="54">
        <f t="shared" si="193"/>
        <v>31.190102284731374</v>
      </c>
      <c r="AK95" s="45">
        <f t="shared" si="194"/>
        <v>30.878843003751378</v>
      </c>
      <c r="AL95" s="21"/>
      <c r="AM95" s="36">
        <f t="shared" si="195"/>
        <v>874.80000000000007</v>
      </c>
      <c r="AN95" s="32">
        <f t="shared" si="196"/>
        <v>27.1</v>
      </c>
      <c r="AO95" s="33">
        <f t="shared" si="197"/>
        <v>0.79</v>
      </c>
      <c r="AP95" s="35">
        <f t="shared" si="198"/>
        <v>898.51751586165335</v>
      </c>
      <c r="AQ95" s="53">
        <f t="shared" si="199"/>
        <v>11.537408527109532</v>
      </c>
      <c r="AR95" s="32">
        <f t="shared" si="200"/>
        <v>77.878625321310267</v>
      </c>
      <c r="AS95" s="54">
        <f t="shared" si="201"/>
        <v>33.667417966991117</v>
      </c>
      <c r="AT95" s="45">
        <f t="shared" si="202"/>
        <v>33.327137880052952</v>
      </c>
      <c r="AU95" s="21"/>
      <c r="AV95" s="36">
        <f t="shared" si="203"/>
        <v>699.84000000000015</v>
      </c>
      <c r="AW95" s="32">
        <f t="shared" si="204"/>
        <v>27.1</v>
      </c>
      <c r="AX95" s="33">
        <f t="shared" si="205"/>
        <v>0.72</v>
      </c>
      <c r="AY95" s="35">
        <f t="shared" si="206"/>
        <v>810.00928337345897</v>
      </c>
      <c r="AZ95" s="53">
        <f t="shared" si="207"/>
        <v>11.316413543818078</v>
      </c>
      <c r="BA95" s="32">
        <f t="shared" si="208"/>
        <v>71.57826817100991</v>
      </c>
      <c r="BB95" s="54">
        <f t="shared" si="209"/>
        <v>36.086625439263216</v>
      </c>
      <c r="BC95" s="45">
        <f t="shared" si="210"/>
        <v>35.715650493767896</v>
      </c>
      <c r="BD95" s="21"/>
      <c r="BE95" s="36">
        <f t="shared" si="211"/>
        <v>594.86400000000015</v>
      </c>
      <c r="BF95" s="32">
        <f t="shared" si="212"/>
        <v>27.1</v>
      </c>
      <c r="BG95" s="33">
        <f t="shared" si="213"/>
        <v>0.66</v>
      </c>
      <c r="BH95" s="35">
        <f t="shared" si="214"/>
        <v>745.2363606225274</v>
      </c>
      <c r="BI95" s="53">
        <f t="shared" si="215"/>
        <v>11.170288888159995</v>
      </c>
      <c r="BJ95" s="32">
        <f t="shared" si="216"/>
        <v>66.71594334614251</v>
      </c>
      <c r="BK95" s="54">
        <f t="shared" si="217"/>
        <v>37.788619926244351</v>
      </c>
      <c r="BL95" s="45">
        <f t="shared" si="218"/>
        <v>37.394964628216762</v>
      </c>
      <c r="BM95" s="21"/>
      <c r="BN95" s="36" t="str">
        <f t="shared" si="219"/>
        <v/>
      </c>
      <c r="BO95" s="32" t="str">
        <f t="shared" si="220"/>
        <v/>
      </c>
      <c r="BP95" s="33" t="str">
        <f t="shared" si="221"/>
        <v/>
      </c>
      <c r="BQ95" s="35" t="str">
        <f t="shared" si="222"/>
        <v/>
      </c>
      <c r="BR95" s="53" t="str">
        <f t="shared" si="223"/>
        <v/>
      </c>
      <c r="BS95" s="32" t="str">
        <f t="shared" si="224"/>
        <v/>
      </c>
      <c r="BT95" s="54" t="str">
        <f t="shared" si="225"/>
        <v/>
      </c>
      <c r="BU95" s="45" t="str">
        <f t="shared" si="226"/>
        <v/>
      </c>
      <c r="BV95" s="4">
        <v>96</v>
      </c>
      <c r="BX95" s="78">
        <v>96</v>
      </c>
      <c r="BY95" s="105">
        <f t="shared" si="227"/>
        <v>594.86400000000015</v>
      </c>
      <c r="BZ95" s="105">
        <f t="shared" si="228"/>
        <v>26.094096380297835</v>
      </c>
      <c r="CA95" s="105">
        <f t="shared" si="229"/>
        <v>37.955060972987418</v>
      </c>
      <c r="CB95" s="106">
        <f t="shared" si="230"/>
        <v>745.2363606225274</v>
      </c>
      <c r="CC95" s="107">
        <f t="shared" si="231"/>
        <v>0.66</v>
      </c>
      <c r="CD95" s="88">
        <f t="shared" si="232"/>
        <v>10.843132325269764</v>
      </c>
      <c r="CE95" s="23">
        <f t="shared" si="233"/>
        <v>68.728881864308235</v>
      </c>
      <c r="CF95" s="24">
        <f t="shared" si="234"/>
        <v>38.354458448677903</v>
      </c>
      <c r="CG95" s="89">
        <f t="shared" si="235"/>
        <v>37.955060972987418</v>
      </c>
      <c r="CH95" s="22"/>
      <c r="CI95" s="78">
        <v>96</v>
      </c>
      <c r="CJ95" s="105">
        <f t="shared" si="236"/>
        <v>594.86400000000015</v>
      </c>
      <c r="CK95" s="105">
        <f t="shared" si="237"/>
        <v>26.094096380297835</v>
      </c>
      <c r="CL95" s="105">
        <f t="shared" si="238"/>
        <v>37.955060972987418</v>
      </c>
      <c r="CM95" s="105">
        <f t="shared" si="239"/>
        <v>745.2363606225274</v>
      </c>
      <c r="CN95" s="115">
        <f t="shared" si="240"/>
        <v>0.66</v>
      </c>
      <c r="CO95" s="105">
        <f t="shared" si="241"/>
        <v>1774.1693260132743</v>
      </c>
      <c r="CP95" s="115">
        <f t="shared" si="242"/>
        <v>22.239401702706711</v>
      </c>
    </row>
    <row r="96" spans="1:94" ht="15" customHeight="1">
      <c r="A96" s="4">
        <v>97</v>
      </c>
      <c r="B96" s="34">
        <f t="shared" si="162"/>
        <v>2430</v>
      </c>
      <c r="C96" s="32">
        <f t="shared" si="163"/>
        <v>27.2</v>
      </c>
      <c r="D96" s="121">
        <f t="shared" si="164"/>
        <v>1771.4620512591064</v>
      </c>
      <c r="E96" s="33">
        <f t="shared" si="165"/>
        <v>1.1000000000000001</v>
      </c>
      <c r="F96" s="35">
        <f t="shared" si="166"/>
        <v>1254.5310521849051</v>
      </c>
      <c r="G96" s="53">
        <f t="shared" si="167"/>
        <v>12.971966101929844</v>
      </c>
      <c r="H96" s="32">
        <f t="shared" si="168"/>
        <v>96.710941296575541</v>
      </c>
      <c r="I96" s="54">
        <f t="shared" si="169"/>
        <v>22.510737709176965</v>
      </c>
      <c r="J96" s="45">
        <f t="shared" si="170"/>
        <v>22.266838624754044</v>
      </c>
      <c r="K96" s="21"/>
      <c r="L96" s="36">
        <f t="shared" si="171"/>
        <v>1944</v>
      </c>
      <c r="M96" s="32">
        <f t="shared" si="172"/>
        <v>27.2</v>
      </c>
      <c r="N96" s="33">
        <f t="shared" si="173"/>
        <v>1.05</v>
      </c>
      <c r="O96" s="35">
        <f t="shared" si="174"/>
        <v>1189.7329948026947</v>
      </c>
      <c r="P96" s="53">
        <f t="shared" si="175"/>
        <v>12.602281997038846</v>
      </c>
      <c r="Q96" s="32">
        <f t="shared" si="176"/>
        <v>94.406155574224243</v>
      </c>
      <c r="R96" s="54">
        <f t="shared" si="177"/>
        <v>24.866066187715806</v>
      </c>
      <c r="S96" s="45">
        <f t="shared" si="178"/>
        <v>24.610216715231903</v>
      </c>
      <c r="T96" s="21"/>
      <c r="U96" s="36">
        <f t="shared" si="179"/>
        <v>1458</v>
      </c>
      <c r="V96" s="32">
        <f t="shared" si="180"/>
        <v>27.2</v>
      </c>
      <c r="W96" s="33">
        <f t="shared" si="181"/>
        <v>0.96</v>
      </c>
      <c r="X96" s="35">
        <f t="shared" si="182"/>
        <v>1095.4323059813198</v>
      </c>
      <c r="Y96" s="53">
        <f t="shared" si="183"/>
        <v>12.182671686444081</v>
      </c>
      <c r="Z96" s="32">
        <f t="shared" si="184"/>
        <v>89.91724756074899</v>
      </c>
      <c r="AA96" s="54">
        <f t="shared" si="185"/>
        <v>28.021914233052449</v>
      </c>
      <c r="AB96" s="45">
        <f t="shared" si="186"/>
        <v>27.741264663337972</v>
      </c>
      <c r="AC96" s="21"/>
      <c r="AD96" s="36">
        <f t="shared" si="187"/>
        <v>1093.5</v>
      </c>
      <c r="AE96" s="32">
        <f t="shared" si="188"/>
        <v>27.2</v>
      </c>
      <c r="AF96" s="33">
        <f t="shared" si="189"/>
        <v>0.87</v>
      </c>
      <c r="AG96" s="35">
        <f t="shared" si="190"/>
        <v>990.72931036663999</v>
      </c>
      <c r="AH96" s="53">
        <f t="shared" si="191"/>
        <v>11.819278497779134</v>
      </c>
      <c r="AI96" s="32">
        <f t="shared" si="192"/>
        <v>83.823163195012285</v>
      </c>
      <c r="AJ96" s="54">
        <f t="shared" si="193"/>
        <v>31.241198653720858</v>
      </c>
      <c r="AK96" s="45">
        <f t="shared" si="194"/>
        <v>30.927747043846697</v>
      </c>
      <c r="AL96" s="21"/>
      <c r="AM96" s="36">
        <f t="shared" si="195"/>
        <v>874.80000000000007</v>
      </c>
      <c r="AN96" s="32">
        <f t="shared" si="196"/>
        <v>27.2</v>
      </c>
      <c r="AO96" s="33">
        <f t="shared" si="197"/>
        <v>0.8</v>
      </c>
      <c r="AP96" s="35">
        <f t="shared" si="198"/>
        <v>904.29545036710124</v>
      </c>
      <c r="AQ96" s="53">
        <f t="shared" si="199"/>
        <v>11.571286861157905</v>
      </c>
      <c r="AR96" s="32">
        <f t="shared" si="200"/>
        <v>78.149946606423597</v>
      </c>
      <c r="AS96" s="54">
        <f t="shared" si="201"/>
        <v>33.726013922031242</v>
      </c>
      <c r="AT96" s="45">
        <f t="shared" si="202"/>
        <v>33.383472655881413</v>
      </c>
      <c r="AU96" s="21"/>
      <c r="AV96" s="36">
        <f t="shared" si="203"/>
        <v>699.84000000000015</v>
      </c>
      <c r="AW96" s="32">
        <f t="shared" si="204"/>
        <v>27.2</v>
      </c>
      <c r="AX96" s="33">
        <f t="shared" si="205"/>
        <v>0.72</v>
      </c>
      <c r="AY96" s="35">
        <f t="shared" si="206"/>
        <v>815.37598812460135</v>
      </c>
      <c r="AZ96" s="53">
        <f t="shared" si="207"/>
        <v>11.349476398223308</v>
      </c>
      <c r="BA96" s="32">
        <f t="shared" si="208"/>
        <v>71.842608373743445</v>
      </c>
      <c r="BB96" s="54">
        <f t="shared" si="209"/>
        <v>36.15319840394465</v>
      </c>
      <c r="BC96" s="45">
        <f t="shared" si="210"/>
        <v>35.779871138533572</v>
      </c>
      <c r="BD96" s="21"/>
      <c r="BE96" s="36">
        <f t="shared" si="211"/>
        <v>594.86400000000015</v>
      </c>
      <c r="BF96" s="32">
        <f t="shared" si="212"/>
        <v>27.2</v>
      </c>
      <c r="BG96" s="33">
        <f t="shared" si="213"/>
        <v>0.66</v>
      </c>
      <c r="BH96" s="35">
        <f t="shared" si="214"/>
        <v>750.28028062203634</v>
      </c>
      <c r="BI96" s="53">
        <f t="shared" si="215"/>
        <v>11.202812537193793</v>
      </c>
      <c r="BJ96" s="32">
        <f t="shared" si="216"/>
        <v>66.972492678162325</v>
      </c>
      <c r="BK96" s="54">
        <f t="shared" si="217"/>
        <v>37.861206347489947</v>
      </c>
      <c r="BL96" s="45">
        <f t="shared" si="218"/>
        <v>37.465121255844586</v>
      </c>
      <c r="BM96" s="21"/>
      <c r="BN96" s="36" t="str">
        <f t="shared" si="219"/>
        <v/>
      </c>
      <c r="BO96" s="32" t="str">
        <f t="shared" si="220"/>
        <v/>
      </c>
      <c r="BP96" s="33" t="str">
        <f t="shared" si="221"/>
        <v/>
      </c>
      <c r="BQ96" s="35" t="str">
        <f t="shared" si="222"/>
        <v/>
      </c>
      <c r="BR96" s="53" t="str">
        <f t="shared" si="223"/>
        <v/>
      </c>
      <c r="BS96" s="32" t="str">
        <f t="shared" si="224"/>
        <v/>
      </c>
      <c r="BT96" s="54" t="str">
        <f t="shared" si="225"/>
        <v/>
      </c>
      <c r="BU96" s="45" t="str">
        <f t="shared" si="226"/>
        <v/>
      </c>
      <c r="BV96" s="4">
        <v>97</v>
      </c>
      <c r="BX96" s="78">
        <v>97</v>
      </c>
      <c r="BY96" s="105">
        <f t="shared" si="227"/>
        <v>594.86400000000015</v>
      </c>
      <c r="BZ96" s="105">
        <f t="shared" si="228"/>
        <v>26.186147252549855</v>
      </c>
      <c r="CA96" s="105">
        <f t="shared" si="229"/>
        <v>38.02915598247624</v>
      </c>
      <c r="CB96" s="106">
        <f t="shared" si="230"/>
        <v>750.28028062203634</v>
      </c>
      <c r="CC96" s="107">
        <f t="shared" si="231"/>
        <v>0.66</v>
      </c>
      <c r="CD96" s="88">
        <f t="shared" si="232"/>
        <v>10.873070627893563</v>
      </c>
      <c r="CE96" s="23">
        <f t="shared" si="233"/>
        <v>69.003532332189764</v>
      </c>
      <c r="CF96" s="24">
        <f t="shared" si="234"/>
        <v>38.431016998260212</v>
      </c>
      <c r="CG96" s="89">
        <f t="shared" si="235"/>
        <v>38.02915598247624</v>
      </c>
      <c r="CH96" s="22"/>
      <c r="CI96" s="78">
        <v>97</v>
      </c>
      <c r="CJ96" s="105">
        <f t="shared" si="236"/>
        <v>594.86400000000015</v>
      </c>
      <c r="CK96" s="105">
        <f t="shared" si="237"/>
        <v>26.186147252549855</v>
      </c>
      <c r="CL96" s="105">
        <f t="shared" si="238"/>
        <v>38.02915598247624</v>
      </c>
      <c r="CM96" s="105">
        <f t="shared" si="239"/>
        <v>750.28028062203634</v>
      </c>
      <c r="CN96" s="115">
        <f t="shared" si="240"/>
        <v>0.66</v>
      </c>
      <c r="CO96" s="105">
        <f t="shared" si="241"/>
        <v>1771.4620512591064</v>
      </c>
      <c r="CP96" s="115">
        <f t="shared" si="242"/>
        <v>22.266838624754044</v>
      </c>
    </row>
    <row r="97" spans="1:94" ht="15" customHeight="1">
      <c r="A97" s="4">
        <v>98</v>
      </c>
      <c r="B97" s="34">
        <f t="shared" si="162"/>
        <v>2430</v>
      </c>
      <c r="C97" s="32">
        <f t="shared" si="163"/>
        <v>27.2</v>
      </c>
      <c r="D97" s="121">
        <f t="shared" si="164"/>
        <v>1771.4620512591064</v>
      </c>
      <c r="E97" s="33">
        <f t="shared" si="165"/>
        <v>1.1000000000000001</v>
      </c>
      <c r="F97" s="35">
        <f t="shared" si="166"/>
        <v>1254.5310521849051</v>
      </c>
      <c r="G97" s="53">
        <f t="shared" si="167"/>
        <v>12.971966101929844</v>
      </c>
      <c r="H97" s="32">
        <f t="shared" si="168"/>
        <v>96.710941296575541</v>
      </c>
      <c r="I97" s="54">
        <f t="shared" si="169"/>
        <v>22.510737709176965</v>
      </c>
      <c r="J97" s="45">
        <f t="shared" si="170"/>
        <v>22.266838624754044</v>
      </c>
      <c r="K97" s="21"/>
      <c r="L97" s="36">
        <f t="shared" si="171"/>
        <v>1944</v>
      </c>
      <c r="M97" s="32">
        <f t="shared" si="172"/>
        <v>27.2</v>
      </c>
      <c r="N97" s="33">
        <f t="shared" si="173"/>
        <v>1.05</v>
      </c>
      <c r="O97" s="35">
        <f t="shared" si="174"/>
        <v>1189.7329948026947</v>
      </c>
      <c r="P97" s="53">
        <f t="shared" si="175"/>
        <v>12.602281997038846</v>
      </c>
      <c r="Q97" s="32">
        <f t="shared" si="176"/>
        <v>94.406155574224243</v>
      </c>
      <c r="R97" s="54">
        <f t="shared" si="177"/>
        <v>24.866066187715806</v>
      </c>
      <c r="S97" s="45">
        <f t="shared" si="178"/>
        <v>24.610216715231903</v>
      </c>
      <c r="T97" s="21"/>
      <c r="U97" s="36">
        <f t="shared" si="179"/>
        <v>1458</v>
      </c>
      <c r="V97" s="32">
        <f t="shared" si="180"/>
        <v>27.2</v>
      </c>
      <c r="W97" s="33">
        <f t="shared" si="181"/>
        <v>0.96</v>
      </c>
      <c r="X97" s="35">
        <f t="shared" si="182"/>
        <v>1095.4323059813198</v>
      </c>
      <c r="Y97" s="53">
        <f t="shared" si="183"/>
        <v>12.182671686444081</v>
      </c>
      <c r="Z97" s="32">
        <f t="shared" si="184"/>
        <v>89.91724756074899</v>
      </c>
      <c r="AA97" s="54">
        <f t="shared" si="185"/>
        <v>28.021914233052449</v>
      </c>
      <c r="AB97" s="45">
        <f t="shared" si="186"/>
        <v>27.741264663337972</v>
      </c>
      <c r="AC97" s="21"/>
      <c r="AD97" s="36">
        <f t="shared" si="187"/>
        <v>1093.5</v>
      </c>
      <c r="AE97" s="32">
        <f t="shared" si="188"/>
        <v>27.2</v>
      </c>
      <c r="AF97" s="33">
        <f t="shared" si="189"/>
        <v>0.87</v>
      </c>
      <c r="AG97" s="35">
        <f t="shared" si="190"/>
        <v>990.72931036663999</v>
      </c>
      <c r="AH97" s="53">
        <f t="shared" si="191"/>
        <v>11.819278497779134</v>
      </c>
      <c r="AI97" s="32">
        <f t="shared" si="192"/>
        <v>83.823163195012285</v>
      </c>
      <c r="AJ97" s="54">
        <f t="shared" si="193"/>
        <v>31.241198653720858</v>
      </c>
      <c r="AK97" s="45">
        <f t="shared" si="194"/>
        <v>30.927747043846697</v>
      </c>
      <c r="AL97" s="21"/>
      <c r="AM97" s="36">
        <f t="shared" si="195"/>
        <v>874.80000000000007</v>
      </c>
      <c r="AN97" s="32">
        <f t="shared" si="196"/>
        <v>27.2</v>
      </c>
      <c r="AO97" s="33">
        <f t="shared" si="197"/>
        <v>0.8</v>
      </c>
      <c r="AP97" s="35">
        <f t="shared" si="198"/>
        <v>904.29545036710124</v>
      </c>
      <c r="AQ97" s="53">
        <f t="shared" si="199"/>
        <v>11.571286861157905</v>
      </c>
      <c r="AR97" s="32">
        <f t="shared" si="200"/>
        <v>78.149946606423597</v>
      </c>
      <c r="AS97" s="54">
        <f t="shared" si="201"/>
        <v>33.726013922031242</v>
      </c>
      <c r="AT97" s="45">
        <f t="shared" si="202"/>
        <v>33.383472655881413</v>
      </c>
      <c r="AU97" s="21"/>
      <c r="AV97" s="36">
        <f t="shared" si="203"/>
        <v>699.84000000000015</v>
      </c>
      <c r="AW97" s="32">
        <f t="shared" si="204"/>
        <v>27.2</v>
      </c>
      <c r="AX97" s="33">
        <f t="shared" si="205"/>
        <v>0.72</v>
      </c>
      <c r="AY97" s="35">
        <f t="shared" si="206"/>
        <v>815.37598812460135</v>
      </c>
      <c r="AZ97" s="53">
        <f t="shared" si="207"/>
        <v>11.349476398223308</v>
      </c>
      <c r="BA97" s="32">
        <f t="shared" si="208"/>
        <v>71.842608373743445</v>
      </c>
      <c r="BB97" s="54">
        <f t="shared" si="209"/>
        <v>36.15319840394465</v>
      </c>
      <c r="BC97" s="45">
        <f t="shared" si="210"/>
        <v>35.779871138533572</v>
      </c>
      <c r="BD97" s="21"/>
      <c r="BE97" s="36">
        <f t="shared" si="211"/>
        <v>594.86400000000015</v>
      </c>
      <c r="BF97" s="32">
        <f t="shared" si="212"/>
        <v>27.2</v>
      </c>
      <c r="BG97" s="33">
        <f t="shared" si="213"/>
        <v>0.66</v>
      </c>
      <c r="BH97" s="35">
        <f t="shared" si="214"/>
        <v>750.28028062203634</v>
      </c>
      <c r="BI97" s="53">
        <f t="shared" si="215"/>
        <v>11.202812537193793</v>
      </c>
      <c r="BJ97" s="32">
        <f t="shared" si="216"/>
        <v>66.972492678162325</v>
      </c>
      <c r="BK97" s="54">
        <f t="shared" si="217"/>
        <v>37.861206347489947</v>
      </c>
      <c r="BL97" s="45">
        <f t="shared" si="218"/>
        <v>37.465121255844586</v>
      </c>
      <c r="BM97" s="21"/>
      <c r="BN97" s="36" t="str">
        <f t="shared" si="219"/>
        <v/>
      </c>
      <c r="BO97" s="32" t="str">
        <f t="shared" si="220"/>
        <v/>
      </c>
      <c r="BP97" s="33" t="str">
        <f t="shared" si="221"/>
        <v/>
      </c>
      <c r="BQ97" s="35" t="str">
        <f t="shared" si="222"/>
        <v/>
      </c>
      <c r="BR97" s="53" t="str">
        <f t="shared" si="223"/>
        <v/>
      </c>
      <c r="BS97" s="32" t="str">
        <f t="shared" si="224"/>
        <v/>
      </c>
      <c r="BT97" s="54" t="str">
        <f t="shared" si="225"/>
        <v/>
      </c>
      <c r="BU97" s="45" t="str">
        <f t="shared" si="226"/>
        <v/>
      </c>
      <c r="BV97" s="4">
        <v>98</v>
      </c>
      <c r="BX97" s="78">
        <v>98</v>
      </c>
      <c r="BY97" s="105">
        <f t="shared" si="227"/>
        <v>594.86400000000015</v>
      </c>
      <c r="BZ97" s="105">
        <f t="shared" si="228"/>
        <v>26.186147252549855</v>
      </c>
      <c r="CA97" s="105">
        <f t="shared" si="229"/>
        <v>38.02915598247624</v>
      </c>
      <c r="CB97" s="106">
        <f t="shared" si="230"/>
        <v>750.28028062203634</v>
      </c>
      <c r="CC97" s="107">
        <f t="shared" si="231"/>
        <v>0.66</v>
      </c>
      <c r="CD97" s="88">
        <f t="shared" si="232"/>
        <v>10.873070627893563</v>
      </c>
      <c r="CE97" s="23">
        <f t="shared" si="233"/>
        <v>69.003532332189764</v>
      </c>
      <c r="CF97" s="24">
        <f t="shared" si="234"/>
        <v>38.431016998260212</v>
      </c>
      <c r="CG97" s="89">
        <f t="shared" si="235"/>
        <v>38.02915598247624</v>
      </c>
      <c r="CH97" s="22"/>
      <c r="CI97" s="78">
        <v>98</v>
      </c>
      <c r="CJ97" s="105">
        <f t="shared" si="236"/>
        <v>594.86400000000015</v>
      </c>
      <c r="CK97" s="105">
        <f t="shared" si="237"/>
        <v>26.186147252549855</v>
      </c>
      <c r="CL97" s="105">
        <f t="shared" si="238"/>
        <v>38.02915598247624</v>
      </c>
      <c r="CM97" s="105">
        <f t="shared" si="239"/>
        <v>750.28028062203634</v>
      </c>
      <c r="CN97" s="115">
        <f t="shared" si="240"/>
        <v>0.66</v>
      </c>
      <c r="CO97" s="105">
        <f t="shared" si="241"/>
        <v>1771.4620512591064</v>
      </c>
      <c r="CP97" s="115">
        <f t="shared" si="242"/>
        <v>22.266838624754044</v>
      </c>
    </row>
    <row r="98" spans="1:94" ht="15" customHeight="1">
      <c r="A98" s="4">
        <v>99</v>
      </c>
      <c r="B98" s="34">
        <f t="shared" si="162"/>
        <v>2430</v>
      </c>
      <c r="C98" s="32">
        <f t="shared" si="163"/>
        <v>27.3</v>
      </c>
      <c r="D98" s="121">
        <f t="shared" si="164"/>
        <v>1768.7587351385146</v>
      </c>
      <c r="E98" s="33">
        <f t="shared" si="165"/>
        <v>1.1000000000000001</v>
      </c>
      <c r="F98" s="35">
        <f t="shared" si="166"/>
        <v>1261.6061935065436</v>
      </c>
      <c r="G98" s="53">
        <f t="shared" si="167"/>
        <v>13.010993992010469</v>
      </c>
      <c r="H98" s="32">
        <f t="shared" si="168"/>
        <v>96.964628089233258</v>
      </c>
      <c r="I98" s="54">
        <f t="shared" si="169"/>
        <v>22.540242833903005</v>
      </c>
      <c r="J98" s="45">
        <f t="shared" si="170"/>
        <v>22.294162442760594</v>
      </c>
      <c r="K98" s="21"/>
      <c r="L98" s="36">
        <f t="shared" si="171"/>
        <v>1944</v>
      </c>
      <c r="M98" s="32">
        <f t="shared" si="172"/>
        <v>27.3</v>
      </c>
      <c r="N98" s="33">
        <f t="shared" si="173"/>
        <v>1.05</v>
      </c>
      <c r="O98" s="35">
        <f t="shared" si="174"/>
        <v>1196.6107985459626</v>
      </c>
      <c r="P98" s="53">
        <f t="shared" si="175"/>
        <v>12.639950754380902</v>
      </c>
      <c r="Q98" s="32">
        <f t="shared" si="176"/>
        <v>94.668944665882279</v>
      </c>
      <c r="R98" s="54">
        <f t="shared" si="177"/>
        <v>24.90065074336691</v>
      </c>
      <c r="S98" s="45">
        <f t="shared" si="178"/>
        <v>24.642659403968025</v>
      </c>
      <c r="T98" s="21"/>
      <c r="U98" s="36">
        <f t="shared" si="179"/>
        <v>1458</v>
      </c>
      <c r="V98" s="32">
        <f t="shared" si="180"/>
        <v>27.3</v>
      </c>
      <c r="W98" s="33">
        <f t="shared" si="181"/>
        <v>0.96</v>
      </c>
      <c r="X98" s="35">
        <f t="shared" si="182"/>
        <v>1101.9902871133845</v>
      </c>
      <c r="Y98" s="53">
        <f t="shared" si="183"/>
        <v>12.218797758820715</v>
      </c>
      <c r="Z98" s="32">
        <f t="shared" si="184"/>
        <v>90.188110881683173</v>
      </c>
      <c r="AA98" s="54">
        <f t="shared" si="185"/>
        <v>28.064088573948215</v>
      </c>
      <c r="AB98" s="45">
        <f t="shared" si="186"/>
        <v>27.781299413881239</v>
      </c>
      <c r="AC98" s="21"/>
      <c r="AD98" s="36">
        <f t="shared" si="187"/>
        <v>1093.5</v>
      </c>
      <c r="AE98" s="32">
        <f t="shared" si="188"/>
        <v>27.3</v>
      </c>
      <c r="AF98" s="33">
        <f t="shared" si="189"/>
        <v>0.87</v>
      </c>
      <c r="AG98" s="35">
        <f t="shared" si="190"/>
        <v>996.88683717159881</v>
      </c>
      <c r="AH98" s="53">
        <f t="shared" si="191"/>
        <v>11.854068565785678</v>
      </c>
      <c r="AI98" s="32">
        <f t="shared" si="192"/>
        <v>84.096597859144069</v>
      </c>
      <c r="AJ98" s="54">
        <f t="shared" si="193"/>
        <v>31.292112215298879</v>
      </c>
      <c r="AK98" s="45">
        <f t="shared" si="194"/>
        <v>30.976472534115164</v>
      </c>
      <c r="AL98" s="21"/>
      <c r="AM98" s="36">
        <f t="shared" si="195"/>
        <v>874.80000000000007</v>
      </c>
      <c r="AN98" s="32">
        <f t="shared" si="196"/>
        <v>27.3</v>
      </c>
      <c r="AO98" s="33">
        <f t="shared" si="197"/>
        <v>0.8</v>
      </c>
      <c r="AP98" s="35">
        <f t="shared" si="198"/>
        <v>910.0864151564017</v>
      </c>
      <c r="AQ98" s="53">
        <f t="shared" si="199"/>
        <v>11.605165195206283</v>
      </c>
      <c r="AR98" s="32">
        <f t="shared" si="200"/>
        <v>78.420806584668767</v>
      </c>
      <c r="AS98" s="54">
        <f t="shared" si="201"/>
        <v>33.784408880732677</v>
      </c>
      <c r="AT98" s="45">
        <f t="shared" si="202"/>
        <v>33.439611116575925</v>
      </c>
      <c r="AU98" s="21"/>
      <c r="AV98" s="36">
        <f t="shared" si="203"/>
        <v>699.84000000000015</v>
      </c>
      <c r="AW98" s="32">
        <f t="shared" si="204"/>
        <v>27.3</v>
      </c>
      <c r="AX98" s="33">
        <f t="shared" si="205"/>
        <v>0.72</v>
      </c>
      <c r="AY98" s="35">
        <f t="shared" si="206"/>
        <v>820.75586978692274</v>
      </c>
      <c r="AZ98" s="53">
        <f t="shared" si="207"/>
        <v>11.382539252628542</v>
      </c>
      <c r="BA98" s="32">
        <f t="shared" si="208"/>
        <v>72.10657056134356</v>
      </c>
      <c r="BB98" s="54">
        <f t="shared" si="209"/>
        <v>36.219554065939633</v>
      </c>
      <c r="BC98" s="45">
        <f t="shared" si="210"/>
        <v>35.843879541592379</v>
      </c>
      <c r="BD98" s="21"/>
      <c r="BE98" s="36">
        <f t="shared" si="211"/>
        <v>594.86400000000015</v>
      </c>
      <c r="BF98" s="32">
        <f t="shared" si="212"/>
        <v>27.3</v>
      </c>
      <c r="BG98" s="33">
        <f t="shared" si="213"/>
        <v>0.66</v>
      </c>
      <c r="BH98" s="35">
        <f t="shared" si="214"/>
        <v>755.33735853465089</v>
      </c>
      <c r="BI98" s="53">
        <f t="shared" si="215"/>
        <v>11.235336186227597</v>
      </c>
      <c r="BJ98" s="32">
        <f t="shared" si="216"/>
        <v>67.228727829306251</v>
      </c>
      <c r="BK98" s="54">
        <f t="shared" si="217"/>
        <v>37.933565236551175</v>
      </c>
      <c r="BL98" s="45">
        <f t="shared" si="218"/>
        <v>37.535055650512625</v>
      </c>
      <c r="BM98" s="21"/>
      <c r="BN98" s="36" t="str">
        <f t="shared" si="219"/>
        <v/>
      </c>
      <c r="BO98" s="32" t="str">
        <f t="shared" si="220"/>
        <v/>
      </c>
      <c r="BP98" s="33" t="str">
        <f t="shared" si="221"/>
        <v/>
      </c>
      <c r="BQ98" s="35" t="str">
        <f t="shared" si="222"/>
        <v/>
      </c>
      <c r="BR98" s="53" t="str">
        <f t="shared" si="223"/>
        <v/>
      </c>
      <c r="BS98" s="32" t="str">
        <f t="shared" si="224"/>
        <v/>
      </c>
      <c r="BT98" s="54" t="str">
        <f t="shared" si="225"/>
        <v/>
      </c>
      <c r="BU98" s="45" t="str">
        <f t="shared" si="226"/>
        <v/>
      </c>
      <c r="BV98" s="4">
        <v>99</v>
      </c>
      <c r="BX98" s="78">
        <v>99</v>
      </c>
      <c r="BY98" s="105">
        <f t="shared" si="227"/>
        <v>594.86400000000015</v>
      </c>
      <c r="BZ98" s="105">
        <f t="shared" si="228"/>
        <v>26.278198124801879</v>
      </c>
      <c r="CA98" s="105">
        <f t="shared" si="229"/>
        <v>38.103020487039728</v>
      </c>
      <c r="CB98" s="106">
        <f t="shared" si="230"/>
        <v>755.33735853465089</v>
      </c>
      <c r="CC98" s="107">
        <f t="shared" si="231"/>
        <v>0.66</v>
      </c>
      <c r="CD98" s="88">
        <f t="shared" si="232"/>
        <v>10.903008930517364</v>
      </c>
      <c r="CE98" s="23">
        <f t="shared" si="233"/>
        <v>69.277881303066039</v>
      </c>
      <c r="CF98" s="24">
        <f t="shared" si="234"/>
        <v>38.507339546444619</v>
      </c>
      <c r="CG98" s="89">
        <f t="shared" si="235"/>
        <v>38.103020487039728</v>
      </c>
      <c r="CH98" s="22"/>
      <c r="CI98" s="78">
        <v>99</v>
      </c>
      <c r="CJ98" s="105">
        <f t="shared" si="236"/>
        <v>594.86400000000015</v>
      </c>
      <c r="CK98" s="105">
        <f t="shared" si="237"/>
        <v>26.278198124801879</v>
      </c>
      <c r="CL98" s="105">
        <f t="shared" si="238"/>
        <v>38.103020487039728</v>
      </c>
      <c r="CM98" s="105">
        <f t="shared" si="239"/>
        <v>755.33735853465089</v>
      </c>
      <c r="CN98" s="115">
        <f t="shared" si="240"/>
        <v>0.66</v>
      </c>
      <c r="CO98" s="105">
        <f t="shared" si="241"/>
        <v>1768.7587351385146</v>
      </c>
      <c r="CP98" s="115">
        <f t="shared" si="242"/>
        <v>22.294162442760594</v>
      </c>
    </row>
    <row r="99" spans="1:94" ht="15" customHeight="1" thickBot="1">
      <c r="A99" s="16">
        <v>100</v>
      </c>
      <c r="B99" s="37">
        <f t="shared" si="162"/>
        <v>2430</v>
      </c>
      <c r="C99" s="38">
        <f t="shared" si="163"/>
        <v>27.3</v>
      </c>
      <c r="D99" s="120">
        <f t="shared" si="164"/>
        <v>1768.7587351385146</v>
      </c>
      <c r="E99" s="39">
        <f t="shared" si="165"/>
        <v>1.1000000000000001</v>
      </c>
      <c r="F99" s="40">
        <f t="shared" si="166"/>
        <v>1261.6061935065436</v>
      </c>
      <c r="G99" s="51">
        <f t="shared" si="167"/>
        <v>13.010993992010469</v>
      </c>
      <c r="H99" s="38">
        <f t="shared" si="168"/>
        <v>96.964628089233258</v>
      </c>
      <c r="I99" s="52">
        <f t="shared" si="169"/>
        <v>22.540242833903005</v>
      </c>
      <c r="J99" s="44">
        <f t="shared" si="170"/>
        <v>22.294162442760594</v>
      </c>
      <c r="K99" s="21"/>
      <c r="L99" s="41">
        <f t="shared" si="171"/>
        <v>1944</v>
      </c>
      <c r="M99" s="38">
        <f t="shared" si="172"/>
        <v>27.3</v>
      </c>
      <c r="N99" s="39">
        <f t="shared" si="173"/>
        <v>1.05</v>
      </c>
      <c r="O99" s="40">
        <f t="shared" si="174"/>
        <v>1196.6107985459626</v>
      </c>
      <c r="P99" s="51">
        <f t="shared" si="175"/>
        <v>12.639950754380902</v>
      </c>
      <c r="Q99" s="38">
        <f t="shared" si="176"/>
        <v>94.668944665882279</v>
      </c>
      <c r="R99" s="52">
        <f t="shared" si="177"/>
        <v>24.90065074336691</v>
      </c>
      <c r="S99" s="44">
        <f t="shared" si="178"/>
        <v>24.642659403968025</v>
      </c>
      <c r="T99" s="21"/>
      <c r="U99" s="41">
        <f t="shared" si="179"/>
        <v>1458</v>
      </c>
      <c r="V99" s="38">
        <f t="shared" si="180"/>
        <v>27.3</v>
      </c>
      <c r="W99" s="39">
        <f t="shared" si="181"/>
        <v>0.96</v>
      </c>
      <c r="X99" s="40">
        <f t="shared" si="182"/>
        <v>1101.9902871133845</v>
      </c>
      <c r="Y99" s="51">
        <f t="shared" si="183"/>
        <v>12.218797758820715</v>
      </c>
      <c r="Z99" s="38">
        <f t="shared" si="184"/>
        <v>90.188110881683173</v>
      </c>
      <c r="AA99" s="52">
        <f t="shared" si="185"/>
        <v>28.064088573948215</v>
      </c>
      <c r="AB99" s="44">
        <f t="shared" si="186"/>
        <v>27.781299413881239</v>
      </c>
      <c r="AC99" s="21"/>
      <c r="AD99" s="41">
        <f t="shared" si="187"/>
        <v>1093.5</v>
      </c>
      <c r="AE99" s="38">
        <f t="shared" si="188"/>
        <v>27.3</v>
      </c>
      <c r="AF99" s="39">
        <f t="shared" si="189"/>
        <v>0.87</v>
      </c>
      <c r="AG99" s="40">
        <f t="shared" si="190"/>
        <v>996.88683717159881</v>
      </c>
      <c r="AH99" s="51">
        <f t="shared" si="191"/>
        <v>11.854068565785678</v>
      </c>
      <c r="AI99" s="38">
        <f t="shared" si="192"/>
        <v>84.096597859144069</v>
      </c>
      <c r="AJ99" s="52">
        <f t="shared" si="193"/>
        <v>31.292112215298879</v>
      </c>
      <c r="AK99" s="44">
        <f t="shared" si="194"/>
        <v>30.976472534115164</v>
      </c>
      <c r="AL99" s="21"/>
      <c r="AM99" s="41">
        <f t="shared" si="195"/>
        <v>874.80000000000007</v>
      </c>
      <c r="AN99" s="38">
        <f t="shared" si="196"/>
        <v>27.3</v>
      </c>
      <c r="AO99" s="39">
        <f t="shared" si="197"/>
        <v>0.8</v>
      </c>
      <c r="AP99" s="40">
        <f t="shared" si="198"/>
        <v>910.0864151564017</v>
      </c>
      <c r="AQ99" s="51">
        <f t="shared" si="199"/>
        <v>11.605165195206283</v>
      </c>
      <c r="AR99" s="38">
        <f t="shared" si="200"/>
        <v>78.420806584668767</v>
      </c>
      <c r="AS99" s="52">
        <f t="shared" si="201"/>
        <v>33.784408880732677</v>
      </c>
      <c r="AT99" s="44">
        <f t="shared" si="202"/>
        <v>33.439611116575925</v>
      </c>
      <c r="AU99" s="21"/>
      <c r="AV99" s="41">
        <f t="shared" si="203"/>
        <v>699.84000000000015</v>
      </c>
      <c r="AW99" s="38">
        <f t="shared" si="204"/>
        <v>27.3</v>
      </c>
      <c r="AX99" s="39">
        <f t="shared" si="205"/>
        <v>0.72</v>
      </c>
      <c r="AY99" s="40">
        <f t="shared" si="206"/>
        <v>820.75586978692274</v>
      </c>
      <c r="AZ99" s="51">
        <f t="shared" si="207"/>
        <v>11.382539252628542</v>
      </c>
      <c r="BA99" s="38">
        <f t="shared" si="208"/>
        <v>72.10657056134356</v>
      </c>
      <c r="BB99" s="52">
        <f t="shared" si="209"/>
        <v>36.219554065939633</v>
      </c>
      <c r="BC99" s="44">
        <f t="shared" si="210"/>
        <v>35.843879541592379</v>
      </c>
      <c r="BD99" s="21"/>
      <c r="BE99" s="41">
        <f t="shared" si="211"/>
        <v>594.86400000000015</v>
      </c>
      <c r="BF99" s="38">
        <f t="shared" si="212"/>
        <v>27.3</v>
      </c>
      <c r="BG99" s="39">
        <f t="shared" si="213"/>
        <v>0.66</v>
      </c>
      <c r="BH99" s="40">
        <f t="shared" si="214"/>
        <v>755.33735853465089</v>
      </c>
      <c r="BI99" s="51">
        <f t="shared" si="215"/>
        <v>11.235336186227597</v>
      </c>
      <c r="BJ99" s="38">
        <f t="shared" si="216"/>
        <v>67.228727829306251</v>
      </c>
      <c r="BK99" s="52">
        <f t="shared" si="217"/>
        <v>37.933565236551175</v>
      </c>
      <c r="BL99" s="44">
        <f t="shared" si="218"/>
        <v>37.535055650512625</v>
      </c>
      <c r="BM99" s="21"/>
      <c r="BN99" s="41" t="str">
        <f t="shared" si="219"/>
        <v/>
      </c>
      <c r="BO99" s="38" t="str">
        <f t="shared" si="220"/>
        <v/>
      </c>
      <c r="BP99" s="39" t="str">
        <f t="shared" si="221"/>
        <v/>
      </c>
      <c r="BQ99" s="40" t="str">
        <f t="shared" si="222"/>
        <v/>
      </c>
      <c r="BR99" s="51" t="str">
        <f t="shared" si="223"/>
        <v/>
      </c>
      <c r="BS99" s="38" t="str">
        <f t="shared" si="224"/>
        <v/>
      </c>
      <c r="BT99" s="52" t="str">
        <f t="shared" si="225"/>
        <v/>
      </c>
      <c r="BU99" s="44" t="str">
        <f t="shared" si="226"/>
        <v/>
      </c>
      <c r="BV99" s="16">
        <v>100</v>
      </c>
      <c r="BX99" s="79">
        <v>100</v>
      </c>
      <c r="BY99" s="108">
        <f t="shared" si="227"/>
        <v>594.86400000000015</v>
      </c>
      <c r="BZ99" s="108">
        <f t="shared" si="228"/>
        <v>26.278198124801879</v>
      </c>
      <c r="CA99" s="108">
        <f t="shared" si="229"/>
        <v>38.103020487039728</v>
      </c>
      <c r="CB99" s="109">
        <f t="shared" si="230"/>
        <v>755.33735853465089</v>
      </c>
      <c r="CC99" s="110">
        <f t="shared" si="231"/>
        <v>0.66</v>
      </c>
      <c r="CD99" s="90">
        <f t="shared" si="232"/>
        <v>10.903008930517364</v>
      </c>
      <c r="CE99" s="91">
        <f t="shared" si="233"/>
        <v>69.277881303066039</v>
      </c>
      <c r="CF99" s="92">
        <f t="shared" si="234"/>
        <v>38.507339546444619</v>
      </c>
      <c r="CG99" s="93">
        <f t="shared" si="235"/>
        <v>38.103020487039728</v>
      </c>
      <c r="CH99" s="22"/>
      <c r="CI99" s="79">
        <v>100</v>
      </c>
      <c r="CJ99" s="108">
        <f t="shared" si="236"/>
        <v>594.86400000000015</v>
      </c>
      <c r="CK99" s="108">
        <f t="shared" si="237"/>
        <v>26.278198124801879</v>
      </c>
      <c r="CL99" s="108">
        <f t="shared" si="238"/>
        <v>38.103020487039728</v>
      </c>
      <c r="CM99" s="108">
        <f t="shared" si="239"/>
        <v>755.33735853465089</v>
      </c>
      <c r="CN99" s="116">
        <f t="shared" si="240"/>
        <v>0.66</v>
      </c>
      <c r="CO99" s="108">
        <f t="shared" si="241"/>
        <v>1768.7587351385146</v>
      </c>
      <c r="CP99" s="116">
        <f t="shared" si="242"/>
        <v>22.294162442760594</v>
      </c>
    </row>
    <row r="100" spans="1:94" ht="6.75" customHeight="1"/>
    <row r="101" spans="1:94">
      <c r="A101" s="328"/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  <c r="AA101" s="328"/>
      <c r="AB101" s="328"/>
      <c r="AC101" s="328"/>
      <c r="AD101" s="328"/>
      <c r="AE101" s="328"/>
      <c r="AF101" s="328"/>
      <c r="AG101" s="328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</sheetData>
  <sheetProtection password="CC3D" sheet="1" objects="1" scenarios="1" selectLockedCells="1"/>
  <mergeCells count="25">
    <mergeCell ref="A101:AG101"/>
    <mergeCell ref="AC5:AC79"/>
    <mergeCell ref="T5:T79"/>
    <mergeCell ref="N5:S6"/>
    <mergeCell ref="W5:AB6"/>
    <mergeCell ref="K5:K79"/>
    <mergeCell ref="BX4:CC7"/>
    <mergeCell ref="CI4:CP7"/>
    <mergeCell ref="AU5:AU79"/>
    <mergeCell ref="AO5:AT6"/>
    <mergeCell ref="AX5:BC6"/>
    <mergeCell ref="BD5:BD79"/>
    <mergeCell ref="BG5:BL6"/>
    <mergeCell ref="BP5:BU6"/>
    <mergeCell ref="BM5:BM79"/>
    <mergeCell ref="L4:S4"/>
    <mergeCell ref="BN4:BU4"/>
    <mergeCell ref="BE4:BL4"/>
    <mergeCell ref="AV4:BC4"/>
    <mergeCell ref="AM4:AT4"/>
    <mergeCell ref="X2:AG2"/>
    <mergeCell ref="AD4:AK4"/>
    <mergeCell ref="U4:AB4"/>
    <mergeCell ref="AL5:AL79"/>
    <mergeCell ref="AF5:AK6"/>
  </mergeCells>
  <phoneticPr fontId="5"/>
  <conditionalFormatting sqref="E9:F99 N9:O99 W9:X99 AF9:AG99 AO9:AP99 AX9:AY99 BG9:BH99 BP9:BQ99">
    <cfRule type="cellIs" dxfId="3" priority="1" stopIfTrue="1" operator="between">
      <formula>0.85</formula>
      <formula>1.2</formula>
    </cfRule>
    <cfRule type="cellIs" dxfId="2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101"/>
  <sheetViews>
    <sheetView zoomScale="75" workbookViewId="0">
      <selection activeCell="B5" sqref="B5"/>
    </sheetView>
  </sheetViews>
  <sheetFormatPr defaultRowHeight="13.5"/>
  <cols>
    <col min="1" max="1" width="5.625" style="12" customWidth="1"/>
    <col min="2" max="2" width="8.875" style="12" customWidth="1"/>
    <col min="3" max="3" width="9.125" style="12" customWidth="1"/>
    <col min="4" max="4" width="11.875" style="12" customWidth="1"/>
    <col min="5" max="5" width="7.125" style="12" customWidth="1"/>
    <col min="6" max="6" width="6.125" style="12" customWidth="1"/>
    <col min="7" max="10" width="9" style="12"/>
    <col min="11" max="11" width="2.5" style="12" customWidth="1"/>
    <col min="12" max="12" width="8.875" style="12" customWidth="1"/>
    <col min="13" max="14" width="6.625" style="12" customWidth="1"/>
    <col min="15" max="15" width="6.125" style="12" customWidth="1"/>
    <col min="16" max="19" width="9" style="12"/>
    <col min="20" max="20" width="2.5" style="12" customWidth="1"/>
    <col min="21" max="21" width="8.875" style="12" customWidth="1"/>
    <col min="22" max="23" width="6.625" style="12" customWidth="1"/>
    <col min="24" max="24" width="6.125" style="12" customWidth="1"/>
    <col min="25" max="28" width="9" style="12"/>
    <col min="29" max="29" width="2.5" style="12" customWidth="1"/>
    <col min="30" max="30" width="8.875" style="12" customWidth="1"/>
    <col min="31" max="31" width="6.625" style="12" customWidth="1"/>
    <col min="32" max="33" width="8.5" style="12" customWidth="1"/>
    <col min="34" max="37" width="9" style="12"/>
    <col min="38" max="38" width="2.5" style="12" customWidth="1"/>
    <col min="39" max="39" width="8.875" style="12" customWidth="1"/>
    <col min="40" max="40" width="6.625" style="12" customWidth="1"/>
    <col min="41" max="42" width="8.5" style="12" customWidth="1"/>
    <col min="43" max="46" width="9" style="12"/>
    <col min="47" max="47" width="2.5" style="12" customWidth="1"/>
    <col min="48" max="48" width="8.875" style="12" customWidth="1"/>
    <col min="49" max="49" width="6.625" style="12" customWidth="1"/>
    <col min="50" max="51" width="8.5" style="12" customWidth="1"/>
    <col min="52" max="55" width="9" style="12"/>
    <col min="56" max="56" width="2.5" style="12" customWidth="1"/>
    <col min="57" max="57" width="8.875" style="12" customWidth="1"/>
    <col min="58" max="58" width="6.625" style="12" customWidth="1"/>
    <col min="59" max="60" width="8.5" style="12" customWidth="1"/>
    <col min="61" max="64" width="9" style="12"/>
    <col min="65" max="65" width="2.5" style="12" customWidth="1"/>
    <col min="66" max="66" width="8.875" style="12" customWidth="1"/>
    <col min="67" max="67" width="6.625" style="12" customWidth="1"/>
    <col min="68" max="69" width="8.5" style="12" customWidth="1"/>
    <col min="70" max="74" width="9" style="12"/>
    <col min="75" max="75" width="8.875" style="12" customWidth="1"/>
    <col min="76" max="76" width="9" style="12"/>
    <col min="77" max="77" width="13.375" style="12" customWidth="1"/>
    <col min="78" max="78" width="14.375" style="12" customWidth="1"/>
    <col min="79" max="79" width="15.25" style="12" customWidth="1"/>
    <col min="80" max="80" width="11.125" style="12" customWidth="1"/>
    <col min="81" max="81" width="11.5" style="12" customWidth="1"/>
    <col min="82" max="87" width="9" style="12"/>
    <col min="88" max="89" width="10" style="12" bestFit="1" customWidth="1"/>
    <col min="90" max="90" width="13.25" style="12" bestFit="1" customWidth="1"/>
    <col min="91" max="92" width="9.125" style="12" customWidth="1"/>
    <col min="93" max="93" width="12.125" style="12" bestFit="1" customWidth="1"/>
    <col min="94" max="94" width="14.5" style="12" bestFit="1" customWidth="1"/>
    <col min="95" max="98" width="6.12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X1" s="69"/>
      <c r="AB1" s="68" t="s">
        <v>26</v>
      </c>
      <c r="AO1" s="122" t="s">
        <v>37</v>
      </c>
      <c r="AP1" s="122"/>
      <c r="AQ1" s="122"/>
      <c r="AR1" s="122"/>
      <c r="AS1" s="122"/>
      <c r="AT1" s="122"/>
      <c r="AU1" s="122"/>
      <c r="BX1" s="124"/>
      <c r="CK1"/>
      <c r="CL1"/>
      <c r="CM1"/>
      <c r="CN1"/>
      <c r="CO1"/>
      <c r="CP1"/>
      <c r="CQ1"/>
    </row>
    <row r="2" spans="1:95" ht="36" customHeight="1"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19"/>
      <c r="AI2" s="19"/>
      <c r="AJ2" s="19"/>
      <c r="AK2" s="19"/>
      <c r="AL2" s="19"/>
      <c r="AM2" s="19"/>
      <c r="AN2" s="19"/>
      <c r="AO2" s="123" t="s">
        <v>38</v>
      </c>
      <c r="AP2" s="122"/>
      <c r="AQ2" s="122"/>
      <c r="AR2" s="122"/>
      <c r="AS2" s="122"/>
      <c r="AT2" s="122"/>
      <c r="AU2" s="122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X2" s="118" t="s">
        <v>35</v>
      </c>
      <c r="CK2"/>
      <c r="CL2"/>
      <c r="CM2"/>
      <c r="CN2"/>
      <c r="CO2"/>
      <c r="CP2"/>
      <c r="CQ2"/>
    </row>
    <row r="3" spans="1:95" ht="19.5" customHeight="1" thickBot="1">
      <c r="C3" s="12" t="s">
        <v>39</v>
      </c>
      <c r="CK3"/>
      <c r="CL3"/>
      <c r="CM3"/>
      <c r="CN3"/>
      <c r="CO3"/>
      <c r="CP3"/>
      <c r="CQ3"/>
    </row>
    <row r="4" spans="1:95" ht="21.75" customHeight="1" thickBot="1">
      <c r="A4" s="70" t="s">
        <v>17</v>
      </c>
      <c r="B4" s="71"/>
      <c r="C4" s="71"/>
      <c r="D4" s="71"/>
      <c r="E4" s="71"/>
      <c r="F4" s="71"/>
      <c r="G4" s="71"/>
      <c r="H4" s="71"/>
      <c r="I4" s="71"/>
      <c r="J4" s="72"/>
      <c r="K4" s="13"/>
      <c r="L4" s="298" t="s">
        <v>18</v>
      </c>
      <c r="M4" s="299"/>
      <c r="N4" s="299"/>
      <c r="O4" s="299"/>
      <c r="P4" s="299"/>
      <c r="Q4" s="299"/>
      <c r="R4" s="299"/>
      <c r="S4" s="300"/>
      <c r="T4" s="13"/>
      <c r="U4" s="298" t="s">
        <v>19</v>
      </c>
      <c r="V4" s="299"/>
      <c r="W4" s="299"/>
      <c r="X4" s="299"/>
      <c r="Y4" s="299"/>
      <c r="Z4" s="299"/>
      <c r="AA4" s="299"/>
      <c r="AB4" s="300"/>
      <c r="AC4" s="13"/>
      <c r="AD4" s="298" t="s">
        <v>20</v>
      </c>
      <c r="AE4" s="299"/>
      <c r="AF4" s="299"/>
      <c r="AG4" s="299"/>
      <c r="AH4" s="299"/>
      <c r="AI4" s="299"/>
      <c r="AJ4" s="299"/>
      <c r="AK4" s="300"/>
      <c r="AL4" s="13"/>
      <c r="AM4" s="298" t="s">
        <v>21</v>
      </c>
      <c r="AN4" s="299"/>
      <c r="AO4" s="299"/>
      <c r="AP4" s="299"/>
      <c r="AQ4" s="299"/>
      <c r="AR4" s="299"/>
      <c r="AS4" s="299"/>
      <c r="AT4" s="300"/>
      <c r="AU4" s="13"/>
      <c r="AV4" s="298" t="s">
        <v>22</v>
      </c>
      <c r="AW4" s="299"/>
      <c r="AX4" s="299"/>
      <c r="AY4" s="299"/>
      <c r="AZ4" s="299"/>
      <c r="BA4" s="299"/>
      <c r="BB4" s="299"/>
      <c r="BC4" s="300"/>
      <c r="BD4" s="13"/>
      <c r="BE4" s="298" t="s">
        <v>23</v>
      </c>
      <c r="BF4" s="299"/>
      <c r="BG4" s="299"/>
      <c r="BH4" s="299"/>
      <c r="BI4" s="299"/>
      <c r="BJ4" s="299"/>
      <c r="BK4" s="299"/>
      <c r="BL4" s="300"/>
      <c r="BM4" s="13"/>
      <c r="BN4" s="298" t="s">
        <v>24</v>
      </c>
      <c r="BO4" s="299"/>
      <c r="BP4" s="299"/>
      <c r="BQ4" s="299"/>
      <c r="BR4" s="299"/>
      <c r="BS4" s="299"/>
      <c r="BT4" s="299"/>
      <c r="BU4" s="300"/>
      <c r="BX4" s="310" t="s">
        <v>36</v>
      </c>
      <c r="BY4" s="311"/>
      <c r="BZ4" s="311"/>
      <c r="CA4" s="311"/>
      <c r="CB4" s="311"/>
      <c r="CC4" s="312"/>
      <c r="CD4" s="18"/>
      <c r="CE4" s="18"/>
      <c r="CF4" s="18"/>
      <c r="CG4" s="18"/>
      <c r="CH4" s="18"/>
      <c r="CI4" s="319" t="s">
        <v>31</v>
      </c>
      <c r="CJ4" s="320"/>
      <c r="CK4" s="320"/>
      <c r="CL4" s="320"/>
      <c r="CM4" s="320"/>
      <c r="CN4" s="320"/>
      <c r="CO4" s="320"/>
      <c r="CP4" s="321"/>
      <c r="CQ4"/>
    </row>
    <row r="5" spans="1:95" ht="29.25" customHeight="1">
      <c r="A5" s="55" t="s">
        <v>5</v>
      </c>
      <c r="B5" s="67">
        <f>'収穫予測（入力）'!G10</f>
        <v>22</v>
      </c>
      <c r="C5" s="55" t="s">
        <v>0</v>
      </c>
      <c r="D5" s="73"/>
      <c r="E5" s="67">
        <f>'収穫予測（入力）'!H10</f>
        <v>1950</v>
      </c>
      <c r="G5" s="18"/>
      <c r="H5" s="18"/>
      <c r="I5" s="18"/>
      <c r="J5" s="18"/>
      <c r="K5" s="143"/>
      <c r="L5" s="62" t="s">
        <v>8</v>
      </c>
      <c r="M5" s="56">
        <f>IF('収穫予測（入力）'!G16="",101,'収穫予測（入力）'!G16)</f>
        <v>25</v>
      </c>
      <c r="N5" s="304"/>
      <c r="O5" s="305"/>
      <c r="P5" s="305"/>
      <c r="Q5" s="305"/>
      <c r="R5" s="305"/>
      <c r="S5" s="306"/>
      <c r="T5" s="143"/>
      <c r="U5" s="55" t="s">
        <v>6</v>
      </c>
      <c r="V5" s="56">
        <f>IF('収穫予測（入力）'!M16="",101,'収穫予測（入力）'!M16)</f>
        <v>35</v>
      </c>
      <c r="W5" s="304"/>
      <c r="X5" s="305"/>
      <c r="Y5" s="305"/>
      <c r="Z5" s="305"/>
      <c r="AA5" s="305"/>
      <c r="AB5" s="306"/>
      <c r="AC5" s="143"/>
      <c r="AD5" s="55" t="s">
        <v>6</v>
      </c>
      <c r="AE5" s="56">
        <f>IF('収穫予測（入力）'!S16="",101,'収穫予測（入力）'!S16)</f>
        <v>45</v>
      </c>
      <c r="AF5" s="304"/>
      <c r="AG5" s="305"/>
      <c r="AH5" s="305"/>
      <c r="AI5" s="305"/>
      <c r="AJ5" s="305"/>
      <c r="AK5" s="306"/>
      <c r="AL5" s="143"/>
      <c r="AM5" s="55" t="s">
        <v>6</v>
      </c>
      <c r="AN5" s="56">
        <f>IF('収穫予測（入力）'!G26="",101,'収穫予測（入力）'!G26)</f>
        <v>55</v>
      </c>
      <c r="AO5" s="304"/>
      <c r="AP5" s="305"/>
      <c r="AQ5" s="305"/>
      <c r="AR5" s="305"/>
      <c r="AS5" s="305"/>
      <c r="AT5" s="306"/>
      <c r="AU5" s="143"/>
      <c r="AV5" s="55" t="s">
        <v>6</v>
      </c>
      <c r="AW5" s="56">
        <f>IF('収穫予測（入力）'!M26="",101,'収穫予測（入力）'!M26)</f>
        <v>60</v>
      </c>
      <c r="AX5" s="304"/>
      <c r="AY5" s="305"/>
      <c r="AZ5" s="305"/>
      <c r="BA5" s="305"/>
      <c r="BB5" s="305"/>
      <c r="BC5" s="306"/>
      <c r="BD5" s="143"/>
      <c r="BE5" s="55" t="s">
        <v>6</v>
      </c>
      <c r="BF5" s="56">
        <f>IF('収穫予測（入力）'!S26="",101,'収穫予測（入力）'!S26)</f>
        <v>80</v>
      </c>
      <c r="BG5" s="304"/>
      <c r="BH5" s="305"/>
      <c r="BI5" s="305"/>
      <c r="BJ5" s="305"/>
      <c r="BK5" s="305"/>
      <c r="BL5" s="306"/>
      <c r="BM5" s="143"/>
      <c r="BN5" s="55" t="s">
        <v>6</v>
      </c>
      <c r="BO5" s="56">
        <f>IF('収穫予測（入力）'!G36="",101,'収穫予測（入力）'!G36)</f>
        <v>90</v>
      </c>
      <c r="BP5" s="304"/>
      <c r="BQ5" s="305"/>
      <c r="BR5" s="305"/>
      <c r="BS5" s="305"/>
      <c r="BT5" s="305"/>
      <c r="BU5" s="306"/>
      <c r="BX5" s="313"/>
      <c r="BY5" s="314"/>
      <c r="BZ5" s="314"/>
      <c r="CA5" s="314"/>
      <c r="CB5" s="314"/>
      <c r="CC5" s="315"/>
      <c r="CD5" s="18"/>
      <c r="CE5" s="18"/>
      <c r="CF5" s="18"/>
      <c r="CG5" s="18"/>
      <c r="CH5" s="18"/>
      <c r="CI5" s="322"/>
      <c r="CJ5" s="323"/>
      <c r="CK5" s="323"/>
      <c r="CL5" s="323"/>
      <c r="CM5" s="323"/>
      <c r="CN5" s="323"/>
      <c r="CO5" s="323"/>
      <c r="CP5" s="324"/>
      <c r="CQ5"/>
    </row>
    <row r="6" spans="1:95" ht="15" customHeight="1">
      <c r="A6" s="14" t="s">
        <v>4</v>
      </c>
      <c r="B6" s="9">
        <f>'収穫予測（入力）'!I10</f>
        <v>12</v>
      </c>
      <c r="C6" s="14" t="s">
        <v>1</v>
      </c>
      <c r="D6" s="74"/>
      <c r="E6" s="25">
        <f>ROUND(B6/(30.29787/(1+EXP(1.3682670337-0.04403*B5)))*30.29787/(1+EXP(1.3682670337-0.04403*40)),1)</f>
        <v>17.8</v>
      </c>
      <c r="G6" s="18"/>
      <c r="H6" s="18"/>
      <c r="I6" s="18"/>
      <c r="J6" s="18"/>
      <c r="K6" s="144"/>
      <c r="L6" s="14" t="s">
        <v>2</v>
      </c>
      <c r="M6" s="136">
        <f>'収穫予測（入力）'!H16/100</f>
        <v>0.25</v>
      </c>
      <c r="N6" s="307"/>
      <c r="O6" s="308"/>
      <c r="P6" s="308"/>
      <c r="Q6" s="308"/>
      <c r="R6" s="308"/>
      <c r="S6" s="309"/>
      <c r="T6" s="144"/>
      <c r="U6" s="14" t="s">
        <v>2</v>
      </c>
      <c r="V6" s="8">
        <f>'収穫予測（入力）'!N16/100</f>
        <v>0.25</v>
      </c>
      <c r="W6" s="307"/>
      <c r="X6" s="308"/>
      <c r="Y6" s="308"/>
      <c r="Z6" s="308"/>
      <c r="AA6" s="308"/>
      <c r="AB6" s="309"/>
      <c r="AC6" s="144"/>
      <c r="AD6" s="14" t="s">
        <v>2</v>
      </c>
      <c r="AE6" s="8">
        <f>'収穫予測（入力）'!T16/100</f>
        <v>0.2</v>
      </c>
      <c r="AF6" s="307"/>
      <c r="AG6" s="308"/>
      <c r="AH6" s="308"/>
      <c r="AI6" s="308"/>
      <c r="AJ6" s="308"/>
      <c r="AK6" s="309"/>
      <c r="AL6" s="144"/>
      <c r="AM6" s="14" t="s">
        <v>2</v>
      </c>
      <c r="AN6" s="8">
        <f>'収穫予測（入力）'!H26/100</f>
        <v>0.2</v>
      </c>
      <c r="AO6" s="307"/>
      <c r="AP6" s="308"/>
      <c r="AQ6" s="308"/>
      <c r="AR6" s="308"/>
      <c r="AS6" s="308"/>
      <c r="AT6" s="309"/>
      <c r="AU6" s="144"/>
      <c r="AV6" s="14" t="s">
        <v>2</v>
      </c>
      <c r="AW6" s="8">
        <f>'収穫予測（入力）'!N26/100</f>
        <v>0.1</v>
      </c>
      <c r="AX6" s="307"/>
      <c r="AY6" s="308"/>
      <c r="AZ6" s="308"/>
      <c r="BA6" s="308"/>
      <c r="BB6" s="308"/>
      <c r="BC6" s="309"/>
      <c r="BD6" s="144"/>
      <c r="BE6" s="14" t="s">
        <v>2</v>
      </c>
      <c r="BF6" s="8">
        <f>'収穫予測（入力）'!T26/100</f>
        <v>0.1</v>
      </c>
      <c r="BG6" s="307"/>
      <c r="BH6" s="308"/>
      <c r="BI6" s="308"/>
      <c r="BJ6" s="308"/>
      <c r="BK6" s="308"/>
      <c r="BL6" s="309"/>
      <c r="BM6" s="144"/>
      <c r="BN6" s="14" t="s">
        <v>2</v>
      </c>
      <c r="BO6" s="8">
        <f>'収穫予測（入力）'!H36/100</f>
        <v>0.1</v>
      </c>
      <c r="BP6" s="307"/>
      <c r="BQ6" s="308"/>
      <c r="BR6" s="308"/>
      <c r="BS6" s="308"/>
      <c r="BT6" s="308"/>
      <c r="BU6" s="309"/>
      <c r="BX6" s="313"/>
      <c r="BY6" s="314"/>
      <c r="BZ6" s="314"/>
      <c r="CA6" s="314"/>
      <c r="CB6" s="314"/>
      <c r="CC6" s="315"/>
      <c r="CD6" s="18"/>
      <c r="CE6" s="18"/>
      <c r="CF6" s="18"/>
      <c r="CG6" s="18"/>
      <c r="CH6" s="18"/>
      <c r="CI6" s="322"/>
      <c r="CJ6" s="323"/>
      <c r="CK6" s="323"/>
      <c r="CL6" s="323"/>
      <c r="CM6" s="323"/>
      <c r="CN6" s="323"/>
      <c r="CO6" s="323"/>
      <c r="CP6" s="324"/>
    </row>
    <row r="7" spans="1:95" ht="15" customHeight="1" thickBot="1">
      <c r="A7" s="127"/>
      <c r="B7" s="259">
        <f>MIN(B9:B99)</f>
        <v>1950</v>
      </c>
      <c r="C7" s="128"/>
      <c r="D7" s="260">
        <f>MAX(D9:D99)</f>
        <v>1827.0581293351715</v>
      </c>
      <c r="E7" s="129">
        <f>MIN(E9:E99)</f>
        <v>0.8</v>
      </c>
      <c r="F7" s="130">
        <f>MIN(F9:F99)</f>
        <v>308.88630606900523</v>
      </c>
      <c r="G7" s="261">
        <f>B7-D7</f>
        <v>122.94187066482846</v>
      </c>
      <c r="J7" s="131">
        <f>MIN(J9:J99)</f>
        <v>17.250451617148073</v>
      </c>
      <c r="K7" s="144"/>
      <c r="L7" s="132">
        <f>MIN(L9:L99)</f>
        <v>1462.5</v>
      </c>
      <c r="M7" s="133">
        <f>MIN(M9:M99)</f>
        <v>12.9</v>
      </c>
      <c r="N7" s="128">
        <f>MIN(N9:N99)</f>
        <v>0.73</v>
      </c>
      <c r="O7" s="134">
        <f>MIN(O9:O99)</f>
        <v>307.58391684681283</v>
      </c>
      <c r="S7" s="131">
        <f>MIN(S9:S99)</f>
        <v>19.615060205514105</v>
      </c>
      <c r="T7" s="144"/>
      <c r="U7" s="132">
        <f>MIN(U9:U99)</f>
        <v>1096.875</v>
      </c>
      <c r="V7" s="133">
        <f>MIN(V9:V99)</f>
        <v>16.2</v>
      </c>
      <c r="W7" s="128">
        <f>MIN(W9:W99)</f>
        <v>0.7</v>
      </c>
      <c r="X7" s="134">
        <f>MIN(X9:X99)</f>
        <v>401.61389583290162</v>
      </c>
      <c r="AB7" s="131">
        <f>MIN(AB9:AB99)</f>
        <v>24.109928286451257</v>
      </c>
      <c r="AC7" s="144"/>
      <c r="AD7" s="132">
        <f>MIN(AD9:AD99)</f>
        <v>877.5</v>
      </c>
      <c r="AE7" s="133">
        <f>MIN(AE9:AE99)</f>
        <v>19.3</v>
      </c>
      <c r="AF7" s="128">
        <f>MIN(AF9:AF99)</f>
        <v>0.68</v>
      </c>
      <c r="AG7" s="134">
        <f>MIN(AG9:AG99)</f>
        <v>492.0718457807223</v>
      </c>
      <c r="AK7" s="131">
        <f>MIN(AK9:AK99)</f>
        <v>28.181939374176181</v>
      </c>
      <c r="AL7" s="144"/>
      <c r="AM7" s="132">
        <f>MIN(AM9:AM99)</f>
        <v>702</v>
      </c>
      <c r="AN7" s="133">
        <f>MIN(AN9:AN99)</f>
        <v>22.1</v>
      </c>
      <c r="AO7" s="128">
        <f>MIN(AO9:AO99)</f>
        <v>0.65</v>
      </c>
      <c r="AP7" s="134">
        <f>MIN(AP9:AP99)</f>
        <v>560.19364257433278</v>
      </c>
      <c r="AT7" s="131">
        <f>MIN(AT9:AT99)</f>
        <v>32.176251974763424</v>
      </c>
      <c r="AU7" s="144"/>
      <c r="AV7" s="132">
        <f>MIN(AV9:AV99)</f>
        <v>631.80000000000007</v>
      </c>
      <c r="AW7" s="133">
        <f>MIN(AW9:AW99)</f>
        <v>23.3</v>
      </c>
      <c r="AX7" s="128">
        <f>MIN(AX9:AX99)</f>
        <v>0.63</v>
      </c>
      <c r="AY7" s="134">
        <f>MIN(AY9:AY99)</f>
        <v>583.01407150598118</v>
      </c>
      <c r="BC7" s="131">
        <f>MIN(BC9:BC99)</f>
        <v>34.02201787592999</v>
      </c>
      <c r="BD7" s="144"/>
      <c r="BE7" s="132">
        <f>MIN(BE9:BE99)</f>
        <v>568.62000000000012</v>
      </c>
      <c r="BF7" s="133">
        <f>MIN(BF9:BF99)</f>
        <v>26.7</v>
      </c>
      <c r="BG7" s="128">
        <f>MIN(BG9:BG99)</f>
        <v>0.64</v>
      </c>
      <c r="BH7" s="134">
        <f>MIN(BH9:BH99)</f>
        <v>707.66627279162196</v>
      </c>
      <c r="BL7" s="131">
        <f>MIN(BL9:BL99)</f>
        <v>37.560423732569454</v>
      </c>
      <c r="BM7" s="144"/>
      <c r="BN7" s="132">
        <f>MIN(BN9:BN99)</f>
        <v>511.7580000000001</v>
      </c>
      <c r="BO7" s="133">
        <f>MIN(BO9:BO99)</f>
        <v>27.7</v>
      </c>
      <c r="BP7" s="128">
        <f>MIN(BP9:BP99)</f>
        <v>0.61</v>
      </c>
      <c r="BQ7" s="134">
        <f>MIN(BQ9:BQ99)</f>
        <v>714.44552471273732</v>
      </c>
      <c r="BU7" s="131">
        <f>MIN(BU9:BU99)</f>
        <v>39.342028861150162</v>
      </c>
      <c r="BX7" s="316"/>
      <c r="BY7" s="317"/>
      <c r="BZ7" s="317"/>
      <c r="CA7" s="317"/>
      <c r="CB7" s="317"/>
      <c r="CC7" s="318"/>
      <c r="CI7" s="325"/>
      <c r="CJ7" s="326"/>
      <c r="CK7" s="326"/>
      <c r="CL7" s="326"/>
      <c r="CM7" s="326"/>
      <c r="CN7" s="326"/>
      <c r="CO7" s="326"/>
      <c r="CP7" s="327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13</v>
      </c>
      <c r="F8" s="26" t="s">
        <v>7</v>
      </c>
      <c r="G8" s="46" t="s">
        <v>10</v>
      </c>
      <c r="H8" s="47" t="s">
        <v>11</v>
      </c>
      <c r="I8" s="48" t="s">
        <v>12</v>
      </c>
      <c r="J8" s="42" t="s">
        <v>25</v>
      </c>
      <c r="K8" s="144"/>
      <c r="L8" s="7" t="s">
        <v>3</v>
      </c>
      <c r="M8" s="3" t="s">
        <v>4</v>
      </c>
      <c r="N8" s="10" t="s">
        <v>13</v>
      </c>
      <c r="O8" s="26" t="s">
        <v>7</v>
      </c>
      <c r="P8" s="125" t="s">
        <v>10</v>
      </c>
      <c r="Q8" s="83" t="s">
        <v>11</v>
      </c>
      <c r="R8" s="126" t="s">
        <v>12</v>
      </c>
      <c r="S8" s="42" t="s">
        <v>25</v>
      </c>
      <c r="T8" s="144"/>
      <c r="U8" s="7" t="s">
        <v>3</v>
      </c>
      <c r="V8" s="3" t="s">
        <v>4</v>
      </c>
      <c r="W8" s="10" t="s">
        <v>13</v>
      </c>
      <c r="X8" s="26" t="s">
        <v>7</v>
      </c>
      <c r="Y8" s="125" t="s">
        <v>10</v>
      </c>
      <c r="Z8" s="83" t="s">
        <v>11</v>
      </c>
      <c r="AA8" s="126" t="s">
        <v>12</v>
      </c>
      <c r="AB8" s="42" t="s">
        <v>25</v>
      </c>
      <c r="AC8" s="144"/>
      <c r="AD8" s="7" t="s">
        <v>3</v>
      </c>
      <c r="AE8" s="3" t="s">
        <v>4</v>
      </c>
      <c r="AF8" s="10" t="s">
        <v>13</v>
      </c>
      <c r="AG8" s="26" t="s">
        <v>7</v>
      </c>
      <c r="AH8" s="125" t="s">
        <v>10</v>
      </c>
      <c r="AI8" s="83" t="s">
        <v>11</v>
      </c>
      <c r="AJ8" s="126" t="s">
        <v>12</v>
      </c>
      <c r="AK8" s="42" t="s">
        <v>25</v>
      </c>
      <c r="AL8" s="144"/>
      <c r="AM8" s="7" t="s">
        <v>3</v>
      </c>
      <c r="AN8" s="3" t="s">
        <v>4</v>
      </c>
      <c r="AO8" s="10" t="s">
        <v>13</v>
      </c>
      <c r="AP8" s="26" t="s">
        <v>7</v>
      </c>
      <c r="AQ8" s="125" t="s">
        <v>10</v>
      </c>
      <c r="AR8" s="83" t="s">
        <v>11</v>
      </c>
      <c r="AS8" s="126" t="s">
        <v>12</v>
      </c>
      <c r="AT8" s="42" t="s">
        <v>25</v>
      </c>
      <c r="AU8" s="144"/>
      <c r="AV8" s="7" t="s">
        <v>3</v>
      </c>
      <c r="AW8" s="3" t="s">
        <v>4</v>
      </c>
      <c r="AX8" s="10" t="s">
        <v>13</v>
      </c>
      <c r="AY8" s="26" t="s">
        <v>7</v>
      </c>
      <c r="AZ8" s="125" t="s">
        <v>10</v>
      </c>
      <c r="BA8" s="83" t="s">
        <v>11</v>
      </c>
      <c r="BB8" s="126" t="s">
        <v>12</v>
      </c>
      <c r="BC8" s="42" t="s">
        <v>25</v>
      </c>
      <c r="BD8" s="144"/>
      <c r="BE8" s="7" t="s">
        <v>3</v>
      </c>
      <c r="BF8" s="3" t="s">
        <v>4</v>
      </c>
      <c r="BG8" s="10" t="s">
        <v>13</v>
      </c>
      <c r="BH8" s="26" t="s">
        <v>7</v>
      </c>
      <c r="BI8" s="125" t="s">
        <v>10</v>
      </c>
      <c r="BJ8" s="83" t="s">
        <v>11</v>
      </c>
      <c r="BK8" s="126" t="s">
        <v>12</v>
      </c>
      <c r="BL8" s="42" t="s">
        <v>25</v>
      </c>
      <c r="BM8" s="144"/>
      <c r="BN8" s="7" t="s">
        <v>3</v>
      </c>
      <c r="BO8" s="3" t="s">
        <v>4</v>
      </c>
      <c r="BP8" s="10" t="s">
        <v>13</v>
      </c>
      <c r="BQ8" s="26" t="s">
        <v>7</v>
      </c>
      <c r="BR8" s="125" t="s">
        <v>10</v>
      </c>
      <c r="BS8" s="83" t="s">
        <v>11</v>
      </c>
      <c r="BT8" s="126" t="s">
        <v>12</v>
      </c>
      <c r="BU8" s="42" t="s">
        <v>25</v>
      </c>
      <c r="BV8" s="1" t="s">
        <v>5</v>
      </c>
      <c r="BX8" s="77" t="s">
        <v>5</v>
      </c>
      <c r="BY8" s="75" t="s">
        <v>3</v>
      </c>
      <c r="BZ8" s="75" t="s">
        <v>28</v>
      </c>
      <c r="CA8" s="76" t="s">
        <v>29</v>
      </c>
      <c r="CB8" s="86" t="s">
        <v>9</v>
      </c>
      <c r="CC8" s="85" t="s">
        <v>30</v>
      </c>
      <c r="CD8" s="87" t="s">
        <v>14</v>
      </c>
      <c r="CE8" s="83" t="s">
        <v>15</v>
      </c>
      <c r="CF8" s="83" t="s">
        <v>16</v>
      </c>
      <c r="CG8" s="84" t="s">
        <v>29</v>
      </c>
      <c r="CH8" s="17"/>
      <c r="CI8" s="77" t="s">
        <v>5</v>
      </c>
      <c r="CJ8" s="75" t="s">
        <v>3</v>
      </c>
      <c r="CK8" s="75" t="s">
        <v>28</v>
      </c>
      <c r="CL8" s="75" t="s">
        <v>33</v>
      </c>
      <c r="CM8" s="75" t="s">
        <v>9</v>
      </c>
      <c r="CN8" s="75" t="s">
        <v>34</v>
      </c>
      <c r="CO8" s="75" t="s">
        <v>27</v>
      </c>
      <c r="CP8" s="75" t="s">
        <v>32</v>
      </c>
    </row>
    <row r="9" spans="1:95" ht="15" customHeight="1">
      <c r="A9" s="4">
        <v>10</v>
      </c>
      <c r="B9" s="30" t="str">
        <f t="shared" ref="B9:B40" si="0">IF($B$5&gt;$A9,"",$E$5)</f>
        <v/>
      </c>
      <c r="C9" s="27" t="str">
        <f t="shared" ref="C9:C14" si="1">IF($B$5&gt;$A9,"",ROUND($E$6*(30.29787/(1+EXP(1.3682670337-0.04403*A9)))/(30.29787/(1+EXP(1.3682670337-0.04403*40))),1))</f>
        <v/>
      </c>
      <c r="D9" s="119" t="str">
        <f>IF($B$5&gt;$A9,"",1/((1/B9)-(((0.0498*C9^(-1.32613)*B9+773.4629*C9^(-2.27465))^-1)/(-182662161.8*B9^(-1.3981)))))</f>
        <v/>
      </c>
      <c r="E9" s="28" t="str">
        <f>IF($B$5&gt;$A9,"",ROUND(((0.0498*C9^-1.32613)+773.4629*(C9^-2.27465)/10^(4.578127-0.94852*LOG(C9)))/((0.0498*C9^-1.32613)+773.4629*(C9^-2.27465)/B9),2))</f>
        <v/>
      </c>
      <c r="F9" s="29" t="str">
        <f>IF($B$5&gt;$A9,"",1/((0.0498*C9^-1.32613)+773.4629*(C9^-2.27465)/B9))</f>
        <v/>
      </c>
      <c r="G9" s="49" t="str">
        <f>IF($B$5&gt;$A9,"",2.35638+0.26154*C9+0.26116*(B9^0.5)*C9/100)</f>
        <v/>
      </c>
      <c r="H9" s="27" t="str">
        <f>IF($B$5&gt;$A9,"",F9/G9)</f>
        <v/>
      </c>
      <c r="I9" s="50" t="str">
        <f>IF($B$5&gt;$A9,"",200*(H9/(PI()*B9))^0.5)</f>
        <v/>
      </c>
      <c r="J9" s="43" t="str">
        <f>IF($B$5&gt;$A9,"",0.68678+0.97671*I9+-0.03031*(B9^0.5)*C9/100)</f>
        <v/>
      </c>
      <c r="K9" s="145">
        <v>10</v>
      </c>
      <c r="L9" s="31" t="str">
        <f t="shared" ref="L9:L40" si="2">IF(A9&gt;=$M$5,B9*(1-$M$6),"")</f>
        <v/>
      </c>
      <c r="M9" s="27" t="str">
        <f t="shared" ref="M9:M40" si="3">IF(L9="","",C9)</f>
        <v/>
      </c>
      <c r="N9" s="28" t="str">
        <f>IF(L9="","",ROUND(((0.0498*M9^-1.32613)+773.4629*(M9^-2.27465)/10^(4.578127-0.94852*LOG(M9)))/((0.0498*M9^-1.32613)+773.4629*(M9^-2.27465)/L9),2))</f>
        <v/>
      </c>
      <c r="O9" s="29" t="str">
        <f>IF(L9="","",1/((0.0498*M9^-1.32613)+773.4629*(M9^-2.27465)/L9))</f>
        <v/>
      </c>
      <c r="P9" s="49" t="str">
        <f>IF($M$5&gt;$A9,"",2.35638+0.26154*M9+0.26116*(L9^0.5)*M9/100)</f>
        <v/>
      </c>
      <c r="Q9" s="27" t="str">
        <f t="shared" ref="Q9:Q40" si="4">IF($M$5&gt;$A9,"",O9/P9)</f>
        <v/>
      </c>
      <c r="R9" s="50" t="str">
        <f t="shared" ref="R9:R40" si="5">IF($M$5&gt;$A9,"",200*(Q9/(PI()*L9))^0.5)</f>
        <v/>
      </c>
      <c r="S9" s="43" t="str">
        <f>IF($M$5&gt;$A9,"",0.68678+0.97671*R9+-0.03031*(L9^0.5)*M9/100)</f>
        <v/>
      </c>
      <c r="T9" s="145">
        <v>10</v>
      </c>
      <c r="U9" s="36" t="str">
        <f t="shared" ref="U9:U40" si="6">IF(A9&gt;=$V$5,L9*(1-$V$6),"")</f>
        <v/>
      </c>
      <c r="V9" s="32" t="str">
        <f t="shared" ref="V9:V40" si="7">IF(U9="","",M9)</f>
        <v/>
      </c>
      <c r="W9" s="33" t="str">
        <f>IF(U9="","",ROUND(((0.0498*V9^-1.32613)+773.4629*(V9^-2.27465)/10^(4.578127-0.94852*LOG(V9)))/((0.0498*V9^-1.32613)+773.4629*(V9^-2.27465)/U9),2))</f>
        <v/>
      </c>
      <c r="X9" s="29" t="str">
        <f>IF(U9="","",1/((0.0498*V9^-1.32613)+773.4629*(V9^-2.27465)/U9))</f>
        <v/>
      </c>
      <c r="Y9" s="49" t="str">
        <f>IF($V$5&gt;$A9,"",2.35638+0.26154*V9+0.26116*(U9^0.5)*V9/100)</f>
        <v/>
      </c>
      <c r="Z9" s="27" t="str">
        <f t="shared" ref="Z9:Z40" si="8">IF($V$5&gt;$A9,"",X9/Y9)</f>
        <v/>
      </c>
      <c r="AA9" s="50" t="str">
        <f t="shared" ref="AA9:AA40" si="9">IF($V$5&gt;$A9,"",200*(Z9/(PI()*U9))^0.5)</f>
        <v/>
      </c>
      <c r="AB9" s="43" t="str">
        <f>IF($V$5&gt;$A9,"",0.68678+0.97671*AA9+-0.03031*(U9^0.5)*V9/100)</f>
        <v/>
      </c>
      <c r="AC9" s="145">
        <v>10</v>
      </c>
      <c r="AD9" s="36" t="str">
        <f t="shared" ref="AD9:AD40" si="10">IF(A9&gt;=$AE$5,U9*(1-$AE$6),"")</f>
        <v/>
      </c>
      <c r="AE9" s="32" t="str">
        <f t="shared" ref="AE9:AE40" si="11">IF(AD9="","",V9)</f>
        <v/>
      </c>
      <c r="AF9" s="33" t="str">
        <f>IF(AD9="","",ROUND(((0.0498*AE9^-1.32613)+773.4629*(AE9^-2.27465)/10^(4.578127-0.94852*LOG(AE9)))/((0.0498*AE9^-1.32613)+773.4629*(AE9^-2.27465)/AD9),2))</f>
        <v/>
      </c>
      <c r="AG9" s="29" t="str">
        <f>IF(AD9="","",1/((0.0498*AE9^-1.32613)+773.4629*(AE9^-2.27465)/AD9))</f>
        <v/>
      </c>
      <c r="AH9" s="49" t="str">
        <f>IF($AE$5&gt;$A9,"",2.35638+0.26154*AE9+0.26116*(AD9^0.5)*AE9/100)</f>
        <v/>
      </c>
      <c r="AI9" s="27" t="str">
        <f t="shared" ref="AI9:AI40" si="12">IF($AE$5&gt;$A9,"",AG9/AH9)</f>
        <v/>
      </c>
      <c r="AJ9" s="50" t="str">
        <f t="shared" ref="AJ9:AJ40" si="13">IF($AE$5&gt;$A9,"",200*(AI9/(PI()*AD9))^0.5)</f>
        <v/>
      </c>
      <c r="AK9" s="43" t="str">
        <f>IF($AE$5&gt;$A9,"",0.68678+0.97671*AJ9+-0.03031*(AD9^0.5)*AE9/100)</f>
        <v/>
      </c>
      <c r="AL9" s="145">
        <v>10</v>
      </c>
      <c r="AM9" s="36" t="str">
        <f t="shared" ref="AM9:AM40" si="14">IF(A9&gt;=$AN$5,AD9*(1-$AN$6),"")</f>
        <v/>
      </c>
      <c r="AN9" s="32" t="str">
        <f t="shared" ref="AN9:AN40" si="15">IF(AM9="","",AE9)</f>
        <v/>
      </c>
      <c r="AO9" s="33" t="str">
        <f>IF(AM9="","",ROUND(((0.0498*AN9^-1.32613)+773.4629*(AN9^-2.27465)/10^(4.578127-0.94852*LOG(AN9)))/((0.0498*AN9^-1.32613)+773.4629*(AN9^-2.27465)/AM9),2))</f>
        <v/>
      </c>
      <c r="AP9" s="29" t="str">
        <f>IF(AM9="","",1/((0.0498*AN9^-1.32613)+773.4629*(AN9^-2.27465)/AM9))</f>
        <v/>
      </c>
      <c r="AQ9" s="49" t="str">
        <f>IF($AN$5&gt;$A9,"",2.35638+0.26154*AN9+0.26116*(AM9^0.5)*AN9/100)</f>
        <v/>
      </c>
      <c r="AR9" s="27" t="str">
        <f t="shared" ref="AR9:AR40" si="16">IF($AN$5&gt;$A9,"",AP9/AQ9)</f>
        <v/>
      </c>
      <c r="AS9" s="50" t="str">
        <f t="shared" ref="AS9:AS40" si="17">IF($AN$5&gt;$A9,"",200*(AR9/(PI()*AM9))^0.5)</f>
        <v/>
      </c>
      <c r="AT9" s="43" t="str">
        <f>IF($AN$5&gt;$A9,"",0.68678+0.97671*AS9+-0.03031*(AM9^0.5)*AN9/100)</f>
        <v/>
      </c>
      <c r="AU9" s="145">
        <v>10</v>
      </c>
      <c r="AV9" s="36" t="str">
        <f t="shared" ref="AV9:AV40" si="18">IF(A9&gt;=$AW$5,AM9*(1-$AW$6),"")</f>
        <v/>
      </c>
      <c r="AW9" s="32" t="str">
        <f t="shared" ref="AW9:AW40" si="19">IF(AV9="","",AN9)</f>
        <v/>
      </c>
      <c r="AX9" s="33" t="str">
        <f>IF(AV9="","",ROUND(((0.0498*AW9^-1.32613)+773.4629*(AW9^-2.27465)/10^(4.578127-0.94852*LOG(AW9)))/((0.0498*AW9^-1.32613)+773.4629*(AW9^-2.27465)/AV9),2))</f>
        <v/>
      </c>
      <c r="AY9" s="29" t="str">
        <f>IF(AV9="","",1/((0.0498*AW9^-1.32613)+773.4629*(AW9^-2.27465)/AV9))</f>
        <v/>
      </c>
      <c r="AZ9" s="49" t="str">
        <f>IF($AW$5&gt;$A9,"",2.35638+0.26154*AW9+0.26116*(AV9^0.5)*AW9/100)</f>
        <v/>
      </c>
      <c r="BA9" s="27" t="str">
        <f t="shared" ref="BA9:BA40" si="20">IF($AW$5&gt;$A9,"",AY9/AZ9)</f>
        <v/>
      </c>
      <c r="BB9" s="50" t="str">
        <f t="shared" ref="BB9:BB40" si="21">IF($AW$5&gt;$A9,"",200*(BA9/(PI()*AV9))^0.5)</f>
        <v/>
      </c>
      <c r="BC9" s="43" t="str">
        <f>IF($AW$5&gt;$A9,"",0.68678+0.97671*BB9+-0.03031*(AV9^0.5)*AW9/100)</f>
        <v/>
      </c>
      <c r="BD9" s="145">
        <v>10</v>
      </c>
      <c r="BE9" s="36" t="str">
        <f t="shared" ref="BE9:BE40" si="22">IF(A9&gt;=$BF$5,AV9*(1-$BF$6),"")</f>
        <v/>
      </c>
      <c r="BF9" s="32" t="str">
        <f t="shared" ref="BF9:BF40" si="23">IF(BE9="","",AW9)</f>
        <v/>
      </c>
      <c r="BG9" s="33" t="str">
        <f>IF(BE9="","",ROUND(((0.0498*BF9^-1.32613)+773.4629*(BF9^-2.27465)/10^(4.578127-0.94852*LOG(BF9)))/((0.0498*BF9^-1.32613)+773.4629*(BF9^-2.27465)/BE9),2))</f>
        <v/>
      </c>
      <c r="BH9" s="29" t="str">
        <f>IF(BE9="","",1/((0.0498*BF9^-1.32613)+773.4629*(BF9^-2.27465)/BE9))</f>
        <v/>
      </c>
      <c r="BI9" s="49" t="str">
        <f>IF($BF$5&gt;$A9,"",2.35638+0.26154*BF9+0.26116*(BE9^0.5)*BF9/100)</f>
        <v/>
      </c>
      <c r="BJ9" s="27" t="str">
        <f t="shared" ref="BJ9:BJ40" si="24">IF($BF$5&gt;$A9,"",BH9/BI9)</f>
        <v/>
      </c>
      <c r="BK9" s="50" t="str">
        <f t="shared" ref="BK9:BK40" si="25">IF($BF$5&gt;$A9,"",200*(BJ9/(PI()*BE9))^0.5)</f>
        <v/>
      </c>
      <c r="BL9" s="43" t="str">
        <f>IF($BF$5&gt;$A9,"",0.68678+0.97671*BK9+-0.03031*(BE9^0.5)*BF9/100)</f>
        <v/>
      </c>
      <c r="BM9" s="145">
        <v>10</v>
      </c>
      <c r="BN9" s="57" t="str">
        <f t="shared" ref="BN9:BN40" si="26">IF(A9&gt;=$BO$5,BE9*(1-$BO$6),"")</f>
        <v/>
      </c>
      <c r="BO9" s="58" t="str">
        <f t="shared" ref="BO9:BO40" si="27">IF(BN9="","",BF9)</f>
        <v/>
      </c>
      <c r="BP9" s="33" t="str">
        <f>IF(BN9="","",ROUND(((0.0498*BO9^-1.32613)+773.4629*(BO9^-2.27465)/10^(4.578127-0.94852*LOG(BO9)))/((0.0498*BO9^-1.32613)+773.4629*(BO9^-2.27465)/BN9),2))</f>
        <v/>
      </c>
      <c r="BQ9" s="29" t="str">
        <f>IF(BN9="","",1/((0.0498*BO9^-1.32613)+773.4629*(BO9^-2.27465)/BN9))</f>
        <v/>
      </c>
      <c r="BR9" s="49" t="str">
        <f>IF($BO$5&gt;$A9,"",2.35638+0.26154*BO9+0.26116*(BN9^0.5)*BO9/100)</f>
        <v/>
      </c>
      <c r="BS9" s="58" t="str">
        <f t="shared" ref="BS9:BS40" si="28">IF($BO$5&gt;$A9,"",BQ9/BR9)</f>
        <v/>
      </c>
      <c r="BT9" s="59" t="str">
        <f t="shared" ref="BT9:BT40" si="29">IF($BO$5&gt;$A9,"",200*(BS9/(PI()*BN9))^0.5)</f>
        <v/>
      </c>
      <c r="BU9" s="43" t="str">
        <f>IF($BO$5&gt;$A9,"",0.68678+0.97671*BT9+-0.03031*(BN9^0.5)*BO9/100)</f>
        <v/>
      </c>
      <c r="BV9" s="5">
        <v>10</v>
      </c>
      <c r="BX9" s="80">
        <v>10</v>
      </c>
      <c r="BY9" s="102" t="str">
        <f t="shared" ref="BY9:BY40" si="30">IF($B$5&gt;$A9,"",MIN(B9,L9,U9,AD9,AM9,AV9,BE9,BN9))</f>
        <v/>
      </c>
      <c r="BZ9" s="102" t="str">
        <f>IF($B$5&gt;$A9,"",1.14831+0.91706*C9+0.01414*(BY9^0.5)*C9/100)</f>
        <v/>
      </c>
      <c r="CA9" s="102" t="str">
        <f>CG9</f>
        <v/>
      </c>
      <c r="CB9" s="103" t="str">
        <f t="shared" ref="CB9:CB40" si="31">IF($B$5&gt;$A9,"",MIN(F9,O9,X9,AG9,AP9,AY9,BH9,BQ9))</f>
        <v/>
      </c>
      <c r="CC9" s="104" t="str">
        <f>IF($B$5&gt;$A9,"",MIN(E9,N9,W9,AF9,AO9,AX9,BG9,BP9))</f>
        <v/>
      </c>
      <c r="CD9" s="94" t="str">
        <f>IF($B$5&gt;$A9,"",2.35638+0.26154*C9+0.26116*(BY9^0.5)*C9/100)</f>
        <v/>
      </c>
      <c r="CE9" s="95" t="str">
        <f t="shared" ref="CE9:CE33" si="32">IF($B$5&gt;$A9,"",CB9/CD9)</f>
        <v/>
      </c>
      <c r="CF9" s="96" t="str">
        <f t="shared" ref="CF9:CF33" si="33">IF($B$5&gt;$A9,"",200*(CE9/(PI()*BY9))^0.5)</f>
        <v/>
      </c>
      <c r="CG9" s="97" t="str">
        <f t="shared" ref="CG9:CG33" si="34">IF($B$5&gt;$A9,"",0.68678+0.97671*CF9+-0.03031*(BY9^0.5)*BZ9/100)</f>
        <v/>
      </c>
      <c r="CH9" s="22"/>
      <c r="CI9" s="80">
        <v>10</v>
      </c>
      <c r="CJ9" s="102" t="e">
        <f>IF($B$5&gt;$A9,NA(),BY9)</f>
        <v>#N/A</v>
      </c>
      <c r="CK9" s="102" t="e">
        <f>IF($B$5&gt;$A9,NA(),BZ9)</f>
        <v>#N/A</v>
      </c>
      <c r="CL9" s="102" t="e">
        <f>IF($B$5&gt;$A9,NA(),CA9)</f>
        <v>#N/A</v>
      </c>
      <c r="CM9" s="102" t="e">
        <f>IF($B$5&gt;$A9,NA(),CB9)</f>
        <v>#N/A</v>
      </c>
      <c r="CN9" s="114" t="e">
        <f>IF($B$5&gt;$A9,NA(),CC9)</f>
        <v>#N/A</v>
      </c>
      <c r="CO9" s="102" t="e">
        <f>IF($B$5&gt;$A9,NA(),D9+$G$7)</f>
        <v>#N/A</v>
      </c>
      <c r="CP9" s="114" t="e">
        <f>IF($B$5&gt;$A9,NA(),J9)</f>
        <v>#N/A</v>
      </c>
    </row>
    <row r="10" spans="1:95" ht="15" customHeight="1">
      <c r="A10" s="5">
        <v>11</v>
      </c>
      <c r="B10" s="30" t="str">
        <f t="shared" si="0"/>
        <v/>
      </c>
      <c r="C10" s="27" t="str">
        <f t="shared" si="1"/>
        <v/>
      </c>
      <c r="D10" s="119" t="str">
        <f t="shared" ref="D10:D73" si="35">IF($B$5&gt;$A10,"",1/((1/B10)-(((0.0498*C10^(-1.32613)*B10+773.4629*C10^(-2.27465))^-1)/(-182662161.8*B10^(-1.3981)))))</f>
        <v/>
      </c>
      <c r="E10" s="28" t="str">
        <f>IF($B$5&gt;$A10,"",ROUND(((0.0498*C10^-1.32613)+773.4629*(C10^-2.27465)/10^(4.578127-0.94852*LOG(C10)))/((0.0498*C10^-1.32613)+773.4629*(C10^-2.27465)/B10),2))</f>
        <v/>
      </c>
      <c r="F10" s="29" t="str">
        <f t="shared" ref="F10:F15" si="36">IF($B$5&gt;$A10,"",1/((0.0498*C10^-1.32613)+773.4629*(C10^-2.27465)/B10))</f>
        <v/>
      </c>
      <c r="G10" s="49" t="str">
        <f t="shared" ref="G10:G73" si="37">IF($B$5&gt;$A10,"",2.35638+0.26154*C10+0.26116*(B10^0.5)*C10/100)</f>
        <v/>
      </c>
      <c r="H10" s="27" t="str">
        <f t="shared" ref="H10:H73" si="38">IF($B$5&gt;$A10,"",F10/G10)</f>
        <v/>
      </c>
      <c r="I10" s="50" t="str">
        <f t="shared" ref="I10:I40" si="39">IF($B$5&gt;$A10,"",200*(H10/(PI()*B10))^0.5)</f>
        <v/>
      </c>
      <c r="J10" s="43" t="str">
        <f t="shared" ref="J10:J73" si="40">IF($B$5&gt;$A10,"",0.68678+0.97671*I10+-0.03031*(B10^0.5)*C10/100)</f>
        <v/>
      </c>
      <c r="K10" s="145">
        <v>11</v>
      </c>
      <c r="L10" s="36" t="str">
        <f t="shared" si="2"/>
        <v/>
      </c>
      <c r="M10" s="32" t="str">
        <f t="shared" si="3"/>
        <v/>
      </c>
      <c r="N10" s="33" t="str">
        <f t="shared" ref="N10:N73" si="41">IF(L10="","",ROUND(((0.0498*M10^-1.32613)+773.4629*(M10^-2.27465)/10^(4.578127-0.94852*LOG(M10)))/((0.0498*M10^-1.32613)+773.4629*(M10^-2.27465)/L10),2))</f>
        <v/>
      </c>
      <c r="O10" s="35" t="str">
        <f t="shared" ref="O10:O73" si="42">IF(L10="","",1/((0.0498*M10^-1.32613)+773.4629*(M10^-2.27465)/L10))</f>
        <v/>
      </c>
      <c r="P10" s="49" t="str">
        <f t="shared" ref="P10:P73" si="43">IF($M$5&gt;$A10,"",2.35638+0.26154*M10+0.26116*(L10^0.5)*M10/100)</f>
        <v/>
      </c>
      <c r="Q10" s="27" t="str">
        <f t="shared" si="4"/>
        <v/>
      </c>
      <c r="R10" s="50" t="str">
        <f t="shared" si="5"/>
        <v/>
      </c>
      <c r="S10" s="60" t="str">
        <f t="shared" ref="S10:S73" si="44">IF($M$5&gt;$A10,"",0.68678+0.97671*R10+-0.03031*(L10^0.5)*M10/100)</f>
        <v/>
      </c>
      <c r="T10" s="145">
        <v>11</v>
      </c>
      <c r="U10" s="36" t="str">
        <f t="shared" si="6"/>
        <v/>
      </c>
      <c r="V10" s="32" t="str">
        <f t="shared" si="7"/>
        <v/>
      </c>
      <c r="W10" s="33" t="str">
        <f t="shared" ref="W10:W73" si="45">IF(U10="","",ROUND(((0.0498*V10^-1.32613)+773.4629*(V10^-2.27465)/10^(4.578127-0.94852*LOG(V10)))/((0.0498*V10^-1.32613)+773.4629*(V10^-2.27465)/U10),2))</f>
        <v/>
      </c>
      <c r="X10" s="35" t="str">
        <f t="shared" ref="X10:X73" si="46">IF(U10="","",1/((0.0498*V10^-1.32613)+773.4629*(V10^-2.27465)/U10))</f>
        <v/>
      </c>
      <c r="Y10" s="49" t="str">
        <f t="shared" ref="Y10:Y73" si="47">IF($V$5&gt;$A10,"",2.35638+0.26154*V10+0.26116*(U10^0.5)*V10/100)</f>
        <v/>
      </c>
      <c r="Z10" s="27" t="str">
        <f t="shared" si="8"/>
        <v/>
      </c>
      <c r="AA10" s="50" t="str">
        <f t="shared" si="9"/>
        <v/>
      </c>
      <c r="AB10" s="60" t="str">
        <f t="shared" ref="AB10:AB73" si="48">IF($V$5&gt;$A10,"",0.68678+0.97671*AA10+-0.03031*(U10^0.5)*V10/100)</f>
        <v/>
      </c>
      <c r="AC10" s="145">
        <v>11</v>
      </c>
      <c r="AD10" s="36" t="str">
        <f t="shared" si="10"/>
        <v/>
      </c>
      <c r="AE10" s="32" t="str">
        <f t="shared" si="11"/>
        <v/>
      </c>
      <c r="AF10" s="33" t="str">
        <f t="shared" ref="AF10:AF73" si="49">IF(AD10="","",ROUND(((0.0498*AE10^-1.32613)+773.4629*(AE10^-2.27465)/10^(4.578127-0.94852*LOG(AE10)))/((0.0498*AE10^-1.32613)+773.4629*(AE10^-2.27465)/AD10),2))</f>
        <v/>
      </c>
      <c r="AG10" s="35" t="str">
        <f t="shared" ref="AG10:AG73" si="50">IF(AD10="","",1/((0.0498*AE10^-1.32613)+773.4629*(AE10^-2.27465)/AD10))</f>
        <v/>
      </c>
      <c r="AH10" s="49" t="str">
        <f t="shared" ref="AH10:AH73" si="51">IF($AE$5&gt;$A10,"",2.35638+0.26154*AE10+0.26116*(AD10^0.5)*AE10/100)</f>
        <v/>
      </c>
      <c r="AI10" s="27" t="str">
        <f t="shared" si="12"/>
        <v/>
      </c>
      <c r="AJ10" s="50" t="str">
        <f t="shared" si="13"/>
        <v/>
      </c>
      <c r="AK10" s="60" t="str">
        <f t="shared" ref="AK10:AK73" si="52">IF($AE$5&gt;$A10,"",0.68678+0.97671*AJ10+-0.03031*(AD10^0.5)*AE10/100)</f>
        <v/>
      </c>
      <c r="AL10" s="145">
        <v>11</v>
      </c>
      <c r="AM10" s="36" t="str">
        <f t="shared" si="14"/>
        <v/>
      </c>
      <c r="AN10" s="32" t="str">
        <f t="shared" si="15"/>
        <v/>
      </c>
      <c r="AO10" s="33" t="str">
        <f t="shared" ref="AO10:AO73" si="53">IF(AM10="","",ROUND(((0.0498*AN10^-1.32613)+773.4629*(AN10^-2.27465)/10^(4.578127-0.94852*LOG(AN10)))/((0.0498*AN10^-1.32613)+773.4629*(AN10^-2.27465)/AM10),2))</f>
        <v/>
      </c>
      <c r="AP10" s="35" t="str">
        <f t="shared" ref="AP10:AP73" si="54">IF(AM10="","",1/((0.0498*AN10^-1.32613)+773.4629*(AN10^-2.27465)/AM10))</f>
        <v/>
      </c>
      <c r="AQ10" s="49" t="str">
        <f t="shared" ref="AQ10:AQ73" si="55">IF($AN$5&gt;$A10,"",2.35638+0.26154*AN10+0.26116*(AM10^0.5)*AN10/100)</f>
        <v/>
      </c>
      <c r="AR10" s="27" t="str">
        <f t="shared" si="16"/>
        <v/>
      </c>
      <c r="AS10" s="50" t="str">
        <f t="shared" si="17"/>
        <v/>
      </c>
      <c r="AT10" s="60" t="str">
        <f t="shared" ref="AT10:AT73" si="56">IF($AN$5&gt;$A10,"",0.68678+0.97671*AS10+-0.03031*(AM10^0.5)*AN10/100)</f>
        <v/>
      </c>
      <c r="AU10" s="145">
        <v>11</v>
      </c>
      <c r="AV10" s="36" t="str">
        <f t="shared" si="18"/>
        <v/>
      </c>
      <c r="AW10" s="32" t="str">
        <f t="shared" si="19"/>
        <v/>
      </c>
      <c r="AX10" s="33" t="str">
        <f t="shared" ref="AX10:AX73" si="57">IF(AV10="","",ROUND(((0.0498*AW10^-1.32613)+773.4629*(AW10^-2.27465)/10^(4.578127-0.94852*LOG(AW10)))/((0.0498*AW10^-1.32613)+773.4629*(AW10^-2.27465)/AV10),2))</f>
        <v/>
      </c>
      <c r="AY10" s="35" t="str">
        <f t="shared" ref="AY10:AY73" si="58">IF(AV10="","",1/((0.0498*AW10^-1.32613)+773.4629*(AW10^-2.27465)/AV10))</f>
        <v/>
      </c>
      <c r="AZ10" s="49" t="str">
        <f t="shared" ref="AZ10:AZ73" si="59">IF($AW$5&gt;$A10,"",2.35638+0.26154*AW10+0.26116*(AV10^0.5)*AW10/100)</f>
        <v/>
      </c>
      <c r="BA10" s="27" t="str">
        <f t="shared" si="20"/>
        <v/>
      </c>
      <c r="BB10" s="50" t="str">
        <f t="shared" si="21"/>
        <v/>
      </c>
      <c r="BC10" s="60" t="str">
        <f t="shared" ref="BC10:BC73" si="60">IF($AW$5&gt;$A10,"",0.68678+0.97671*BB10+-0.03031*(AV10^0.5)*AW10/100)</f>
        <v/>
      </c>
      <c r="BD10" s="145">
        <v>11</v>
      </c>
      <c r="BE10" s="36" t="str">
        <f t="shared" si="22"/>
        <v/>
      </c>
      <c r="BF10" s="32" t="str">
        <f t="shared" si="23"/>
        <v/>
      </c>
      <c r="BG10" s="33" t="str">
        <f t="shared" ref="BG10:BG73" si="61">IF(BE10="","",ROUND(((0.0498*BF10^-1.32613)+773.4629*(BF10^-2.27465)/10^(4.578127-0.94852*LOG(BF10)))/((0.0498*BF10^-1.32613)+773.4629*(BF10^-2.27465)/BE10),2))</f>
        <v/>
      </c>
      <c r="BH10" s="35" t="str">
        <f t="shared" ref="BH10:BH73" si="62">IF(BE10="","",1/((0.0498*BF10^-1.32613)+773.4629*(BF10^-2.27465)/BE10))</f>
        <v/>
      </c>
      <c r="BI10" s="49" t="str">
        <f t="shared" ref="BI10:BI73" si="63">IF($BF$5&gt;$A10,"",2.35638+0.26154*BF10+0.26116*(BE10^0.5)*BF10/100)</f>
        <v/>
      </c>
      <c r="BJ10" s="27" t="str">
        <f t="shared" si="24"/>
        <v/>
      </c>
      <c r="BK10" s="50" t="str">
        <f t="shared" si="25"/>
        <v/>
      </c>
      <c r="BL10" s="60" t="str">
        <f t="shared" ref="BL10:BL73" si="64">IF($BF$5&gt;$A10,"",0.68678+0.97671*BK10+-0.03031*(BE10^0.5)*BF10/100)</f>
        <v/>
      </c>
      <c r="BM10" s="145">
        <v>11</v>
      </c>
      <c r="BN10" s="36" t="str">
        <f t="shared" si="26"/>
        <v/>
      </c>
      <c r="BO10" s="32" t="str">
        <f t="shared" si="27"/>
        <v/>
      </c>
      <c r="BP10" s="33" t="str">
        <f t="shared" ref="BP10:BP73" si="65">IF(BN10="","",ROUND(((0.0498*BO10^-1.32613)+773.4629*(BO10^-2.27465)/10^(4.578127-0.94852*LOG(BO10)))/((0.0498*BO10^-1.32613)+773.4629*(BO10^-2.27465)/BN10),2))</f>
        <v/>
      </c>
      <c r="BQ10" s="35" t="str">
        <f t="shared" ref="BQ10:BQ73" si="66">IF(BN10="","",1/((0.0498*BO10^-1.32613)+773.4629*(BO10^-2.27465)/BN10))</f>
        <v/>
      </c>
      <c r="BR10" s="49" t="str">
        <f t="shared" ref="BR10:BR73" si="67">IF($BO$5&gt;$A10,"",2.35638+0.26154*BO10+0.26116*(BN10^0.5)*BO10/100)</f>
        <v/>
      </c>
      <c r="BS10" s="27" t="str">
        <f t="shared" si="28"/>
        <v/>
      </c>
      <c r="BT10" s="50" t="str">
        <f t="shared" si="29"/>
        <v/>
      </c>
      <c r="BU10" s="60" t="str">
        <f t="shared" ref="BU10:BU73" si="68">IF($BO$5&gt;$A10,"",0.68678+0.97671*BT10+-0.03031*(BN10^0.5)*BO10/100)</f>
        <v/>
      </c>
      <c r="BV10" s="5">
        <v>11</v>
      </c>
      <c r="BX10" s="78">
        <v>11</v>
      </c>
      <c r="BY10" s="105" t="str">
        <f t="shared" si="30"/>
        <v/>
      </c>
      <c r="BZ10" s="105" t="str">
        <f t="shared" ref="BZ10:BZ73" si="69">IF($B$5&gt;$A10,"",1.14831+0.91706*C10+0.01414*(BY10^0.5)*C10/100)</f>
        <v/>
      </c>
      <c r="CA10" s="105" t="str">
        <f t="shared" ref="CA10:CA73" si="70">CG10</f>
        <v/>
      </c>
      <c r="CB10" s="106" t="str">
        <f t="shared" si="31"/>
        <v/>
      </c>
      <c r="CC10" s="107" t="str">
        <f t="shared" ref="CC10:CC73" si="71">IF($B$5&gt;$A10,"",MIN(E10,N10,W10,AF10,AO10,AX10,BG10,BP10))</f>
        <v/>
      </c>
      <c r="CD10" s="88" t="str">
        <f t="shared" ref="CD10:CD73" si="72">IF($B$5&gt;$A10,"",2.35638+0.26154*C10+0.26116*(BY10^0.5)*C10/100)</f>
        <v/>
      </c>
      <c r="CE10" s="23" t="str">
        <f t="shared" si="32"/>
        <v/>
      </c>
      <c r="CF10" s="24" t="str">
        <f t="shared" si="33"/>
        <v/>
      </c>
      <c r="CG10" s="89" t="str">
        <f t="shared" si="34"/>
        <v/>
      </c>
      <c r="CH10" s="22"/>
      <c r="CI10" s="78">
        <v>11</v>
      </c>
      <c r="CJ10" s="105" t="e">
        <f t="shared" ref="CJ10:CJ73" si="73">IF($B$5&gt;$A10,NA(),BY10)</f>
        <v>#N/A</v>
      </c>
      <c r="CK10" s="105" t="e">
        <f t="shared" ref="CK10:CK73" si="74">IF($B$5&gt;$A10,NA(),BZ10)</f>
        <v>#N/A</v>
      </c>
      <c r="CL10" s="105" t="e">
        <f t="shared" ref="CL10:CL73" si="75">IF($B$5&gt;$A10,NA(),CA10)</f>
        <v>#N/A</v>
      </c>
      <c r="CM10" s="105" t="e">
        <f t="shared" ref="CM10:CM73" si="76">IF($B$5&gt;$A10,NA(),CB10)</f>
        <v>#N/A</v>
      </c>
      <c r="CN10" s="115" t="e">
        <f t="shared" ref="CN10:CN73" si="77">IF($B$5&gt;$A10,NA(),CC10)</f>
        <v>#N/A</v>
      </c>
      <c r="CO10" s="105" t="e">
        <f t="shared" ref="CO10:CO73" si="78">IF($B$5&gt;$A10,NA(),D10+$G$7)</f>
        <v>#N/A</v>
      </c>
      <c r="CP10" s="115" t="e">
        <f t="shared" ref="CP10:CP73" si="79">IF($B$5&gt;$A10,NA(),J10)</f>
        <v>#N/A</v>
      </c>
    </row>
    <row r="11" spans="1:95" ht="15" customHeight="1">
      <c r="A11" s="5">
        <v>12</v>
      </c>
      <c r="B11" s="30" t="str">
        <f t="shared" si="0"/>
        <v/>
      </c>
      <c r="C11" s="27" t="str">
        <f t="shared" si="1"/>
        <v/>
      </c>
      <c r="D11" s="119" t="str">
        <f t="shared" si="35"/>
        <v/>
      </c>
      <c r="E11" s="28" t="str">
        <f>IF($B$5&gt;$A11,"",ROUND(((0.0498*C11^-1.32613)+773.4629*(C11^-2.27465)/10^(4.578127-0.94852*LOG(C11)))/((0.0498*C11^-1.32613)+773.4629*(C11^-2.27465)/B11),2))</f>
        <v/>
      </c>
      <c r="F11" s="29" t="str">
        <f t="shared" si="36"/>
        <v/>
      </c>
      <c r="G11" s="49" t="str">
        <f t="shared" si="37"/>
        <v/>
      </c>
      <c r="H11" s="27" t="str">
        <f t="shared" si="38"/>
        <v/>
      </c>
      <c r="I11" s="50" t="str">
        <f t="shared" si="39"/>
        <v/>
      </c>
      <c r="J11" s="43" t="str">
        <f t="shared" si="40"/>
        <v/>
      </c>
      <c r="K11" s="145">
        <v>12</v>
      </c>
      <c r="L11" s="36" t="str">
        <f t="shared" si="2"/>
        <v/>
      </c>
      <c r="M11" s="32" t="str">
        <f t="shared" si="3"/>
        <v/>
      </c>
      <c r="N11" s="33" t="str">
        <f t="shared" si="41"/>
        <v/>
      </c>
      <c r="O11" s="35" t="str">
        <f t="shared" si="42"/>
        <v/>
      </c>
      <c r="P11" s="49" t="str">
        <f t="shared" si="43"/>
        <v/>
      </c>
      <c r="Q11" s="27" t="str">
        <f t="shared" si="4"/>
        <v/>
      </c>
      <c r="R11" s="50" t="str">
        <f t="shared" si="5"/>
        <v/>
      </c>
      <c r="S11" s="60" t="str">
        <f t="shared" si="44"/>
        <v/>
      </c>
      <c r="T11" s="145">
        <v>12</v>
      </c>
      <c r="U11" s="36" t="str">
        <f t="shared" si="6"/>
        <v/>
      </c>
      <c r="V11" s="32" t="str">
        <f t="shared" si="7"/>
        <v/>
      </c>
      <c r="W11" s="33" t="str">
        <f t="shared" si="45"/>
        <v/>
      </c>
      <c r="X11" s="35" t="str">
        <f t="shared" si="46"/>
        <v/>
      </c>
      <c r="Y11" s="49" t="str">
        <f t="shared" si="47"/>
        <v/>
      </c>
      <c r="Z11" s="27" t="str">
        <f t="shared" si="8"/>
        <v/>
      </c>
      <c r="AA11" s="50" t="str">
        <f t="shared" si="9"/>
        <v/>
      </c>
      <c r="AB11" s="60" t="str">
        <f t="shared" si="48"/>
        <v/>
      </c>
      <c r="AC11" s="145">
        <v>12</v>
      </c>
      <c r="AD11" s="36" t="str">
        <f t="shared" si="10"/>
        <v/>
      </c>
      <c r="AE11" s="32" t="str">
        <f t="shared" si="11"/>
        <v/>
      </c>
      <c r="AF11" s="33" t="str">
        <f t="shared" si="49"/>
        <v/>
      </c>
      <c r="AG11" s="35" t="str">
        <f t="shared" si="50"/>
        <v/>
      </c>
      <c r="AH11" s="49" t="str">
        <f t="shared" si="51"/>
        <v/>
      </c>
      <c r="AI11" s="27" t="str">
        <f t="shared" si="12"/>
        <v/>
      </c>
      <c r="AJ11" s="50" t="str">
        <f t="shared" si="13"/>
        <v/>
      </c>
      <c r="AK11" s="60" t="str">
        <f t="shared" si="52"/>
        <v/>
      </c>
      <c r="AL11" s="145">
        <v>12</v>
      </c>
      <c r="AM11" s="36" t="str">
        <f t="shared" si="14"/>
        <v/>
      </c>
      <c r="AN11" s="32" t="str">
        <f t="shared" si="15"/>
        <v/>
      </c>
      <c r="AO11" s="33" t="str">
        <f t="shared" si="53"/>
        <v/>
      </c>
      <c r="AP11" s="35" t="str">
        <f t="shared" si="54"/>
        <v/>
      </c>
      <c r="AQ11" s="49" t="str">
        <f t="shared" si="55"/>
        <v/>
      </c>
      <c r="AR11" s="27" t="str">
        <f t="shared" si="16"/>
        <v/>
      </c>
      <c r="AS11" s="50" t="str">
        <f t="shared" si="17"/>
        <v/>
      </c>
      <c r="AT11" s="60" t="str">
        <f t="shared" si="56"/>
        <v/>
      </c>
      <c r="AU11" s="145">
        <v>12</v>
      </c>
      <c r="AV11" s="36" t="str">
        <f t="shared" si="18"/>
        <v/>
      </c>
      <c r="AW11" s="32" t="str">
        <f t="shared" si="19"/>
        <v/>
      </c>
      <c r="AX11" s="33" t="str">
        <f t="shared" si="57"/>
        <v/>
      </c>
      <c r="AY11" s="35" t="str">
        <f t="shared" si="58"/>
        <v/>
      </c>
      <c r="AZ11" s="49" t="str">
        <f t="shared" si="59"/>
        <v/>
      </c>
      <c r="BA11" s="27" t="str">
        <f t="shared" si="20"/>
        <v/>
      </c>
      <c r="BB11" s="50" t="str">
        <f t="shared" si="21"/>
        <v/>
      </c>
      <c r="BC11" s="60" t="str">
        <f t="shared" si="60"/>
        <v/>
      </c>
      <c r="BD11" s="145">
        <v>12</v>
      </c>
      <c r="BE11" s="36" t="str">
        <f t="shared" si="22"/>
        <v/>
      </c>
      <c r="BF11" s="32" t="str">
        <f t="shared" si="23"/>
        <v/>
      </c>
      <c r="BG11" s="33" t="str">
        <f t="shared" si="61"/>
        <v/>
      </c>
      <c r="BH11" s="35" t="str">
        <f t="shared" si="62"/>
        <v/>
      </c>
      <c r="BI11" s="49" t="str">
        <f t="shared" si="63"/>
        <v/>
      </c>
      <c r="BJ11" s="27" t="str">
        <f t="shared" si="24"/>
        <v/>
      </c>
      <c r="BK11" s="50" t="str">
        <f t="shared" si="25"/>
        <v/>
      </c>
      <c r="BL11" s="60" t="str">
        <f t="shared" si="64"/>
        <v/>
      </c>
      <c r="BM11" s="145">
        <v>12</v>
      </c>
      <c r="BN11" s="36" t="str">
        <f t="shared" si="26"/>
        <v/>
      </c>
      <c r="BO11" s="32" t="str">
        <f t="shared" si="27"/>
        <v/>
      </c>
      <c r="BP11" s="33" t="str">
        <f t="shared" si="65"/>
        <v/>
      </c>
      <c r="BQ11" s="35" t="str">
        <f t="shared" si="66"/>
        <v/>
      </c>
      <c r="BR11" s="49" t="str">
        <f t="shared" si="67"/>
        <v/>
      </c>
      <c r="BS11" s="27" t="str">
        <f t="shared" si="28"/>
        <v/>
      </c>
      <c r="BT11" s="50" t="str">
        <f t="shared" si="29"/>
        <v/>
      </c>
      <c r="BU11" s="60" t="str">
        <f t="shared" si="68"/>
        <v/>
      </c>
      <c r="BV11" s="5">
        <v>12</v>
      </c>
      <c r="BX11" s="78">
        <v>12</v>
      </c>
      <c r="BY11" s="105" t="str">
        <f t="shared" si="30"/>
        <v/>
      </c>
      <c r="BZ11" s="105" t="str">
        <f t="shared" si="69"/>
        <v/>
      </c>
      <c r="CA11" s="105" t="str">
        <f t="shared" si="70"/>
        <v/>
      </c>
      <c r="CB11" s="106" t="str">
        <f t="shared" si="31"/>
        <v/>
      </c>
      <c r="CC11" s="107" t="str">
        <f t="shared" si="71"/>
        <v/>
      </c>
      <c r="CD11" s="88" t="str">
        <f t="shared" si="72"/>
        <v/>
      </c>
      <c r="CE11" s="23" t="str">
        <f t="shared" si="32"/>
        <v/>
      </c>
      <c r="CF11" s="24" t="str">
        <f t="shared" si="33"/>
        <v/>
      </c>
      <c r="CG11" s="89" t="str">
        <f t="shared" si="34"/>
        <v/>
      </c>
      <c r="CH11" s="22"/>
      <c r="CI11" s="78">
        <v>12</v>
      </c>
      <c r="CJ11" s="105" t="e">
        <f t="shared" si="73"/>
        <v>#N/A</v>
      </c>
      <c r="CK11" s="105" t="e">
        <f t="shared" si="74"/>
        <v>#N/A</v>
      </c>
      <c r="CL11" s="105" t="e">
        <f t="shared" si="75"/>
        <v>#N/A</v>
      </c>
      <c r="CM11" s="105" t="e">
        <f t="shared" si="76"/>
        <v>#N/A</v>
      </c>
      <c r="CN11" s="115" t="e">
        <f t="shared" si="77"/>
        <v>#N/A</v>
      </c>
      <c r="CO11" s="105" t="e">
        <f t="shared" si="78"/>
        <v>#N/A</v>
      </c>
      <c r="CP11" s="115" t="e">
        <f t="shared" si="79"/>
        <v>#N/A</v>
      </c>
    </row>
    <row r="12" spans="1:95" ht="15" customHeight="1">
      <c r="A12" s="5">
        <v>13</v>
      </c>
      <c r="B12" s="30" t="str">
        <f t="shared" si="0"/>
        <v/>
      </c>
      <c r="C12" s="27" t="str">
        <f t="shared" si="1"/>
        <v/>
      </c>
      <c r="D12" s="119" t="str">
        <f t="shared" si="35"/>
        <v/>
      </c>
      <c r="E12" s="28" t="str">
        <f t="shared" ref="E12:E75" si="80">IF($B$5&gt;$A12,"",ROUND(((0.0498*C12^-1.32613)+773.4629*(C12^-2.27465)/10^(4.578127-0.94852*LOG(C12)))/((0.0498*C12^-1.32613)+773.4629*(C12^-2.27465)/B12),2))</f>
        <v/>
      </c>
      <c r="F12" s="29" t="str">
        <f t="shared" si="36"/>
        <v/>
      </c>
      <c r="G12" s="49" t="str">
        <f t="shared" si="37"/>
        <v/>
      </c>
      <c r="H12" s="27" t="str">
        <f t="shared" si="38"/>
        <v/>
      </c>
      <c r="I12" s="50" t="str">
        <f t="shared" si="39"/>
        <v/>
      </c>
      <c r="J12" s="43" t="str">
        <f t="shared" si="40"/>
        <v/>
      </c>
      <c r="K12" s="145">
        <v>13</v>
      </c>
      <c r="L12" s="36" t="str">
        <f t="shared" si="2"/>
        <v/>
      </c>
      <c r="M12" s="32" t="str">
        <f t="shared" si="3"/>
        <v/>
      </c>
      <c r="N12" s="33" t="str">
        <f t="shared" si="41"/>
        <v/>
      </c>
      <c r="O12" s="35" t="str">
        <f t="shared" si="42"/>
        <v/>
      </c>
      <c r="P12" s="49" t="str">
        <f t="shared" si="43"/>
        <v/>
      </c>
      <c r="Q12" s="27" t="str">
        <f t="shared" si="4"/>
        <v/>
      </c>
      <c r="R12" s="50" t="str">
        <f t="shared" si="5"/>
        <v/>
      </c>
      <c r="S12" s="60" t="str">
        <f t="shared" si="44"/>
        <v/>
      </c>
      <c r="T12" s="145">
        <v>13</v>
      </c>
      <c r="U12" s="36" t="str">
        <f t="shared" si="6"/>
        <v/>
      </c>
      <c r="V12" s="32" t="str">
        <f t="shared" si="7"/>
        <v/>
      </c>
      <c r="W12" s="33" t="str">
        <f t="shared" si="45"/>
        <v/>
      </c>
      <c r="X12" s="35" t="str">
        <f t="shared" si="46"/>
        <v/>
      </c>
      <c r="Y12" s="49" t="str">
        <f t="shared" si="47"/>
        <v/>
      </c>
      <c r="Z12" s="27" t="str">
        <f t="shared" si="8"/>
        <v/>
      </c>
      <c r="AA12" s="50" t="str">
        <f t="shared" si="9"/>
        <v/>
      </c>
      <c r="AB12" s="60" t="str">
        <f t="shared" si="48"/>
        <v/>
      </c>
      <c r="AC12" s="145">
        <v>13</v>
      </c>
      <c r="AD12" s="36" t="str">
        <f t="shared" si="10"/>
        <v/>
      </c>
      <c r="AE12" s="32" t="str">
        <f t="shared" si="11"/>
        <v/>
      </c>
      <c r="AF12" s="33" t="str">
        <f t="shared" si="49"/>
        <v/>
      </c>
      <c r="AG12" s="35" t="str">
        <f t="shared" si="50"/>
        <v/>
      </c>
      <c r="AH12" s="49" t="str">
        <f t="shared" si="51"/>
        <v/>
      </c>
      <c r="AI12" s="27" t="str">
        <f t="shared" si="12"/>
        <v/>
      </c>
      <c r="AJ12" s="50" t="str">
        <f t="shared" si="13"/>
        <v/>
      </c>
      <c r="AK12" s="60" t="str">
        <f t="shared" si="52"/>
        <v/>
      </c>
      <c r="AL12" s="145">
        <v>13</v>
      </c>
      <c r="AM12" s="36" t="str">
        <f t="shared" si="14"/>
        <v/>
      </c>
      <c r="AN12" s="32" t="str">
        <f t="shared" si="15"/>
        <v/>
      </c>
      <c r="AO12" s="33" t="str">
        <f t="shared" si="53"/>
        <v/>
      </c>
      <c r="AP12" s="35" t="str">
        <f t="shared" si="54"/>
        <v/>
      </c>
      <c r="AQ12" s="49" t="str">
        <f t="shared" si="55"/>
        <v/>
      </c>
      <c r="AR12" s="27" t="str">
        <f t="shared" si="16"/>
        <v/>
      </c>
      <c r="AS12" s="50" t="str">
        <f t="shared" si="17"/>
        <v/>
      </c>
      <c r="AT12" s="60" t="str">
        <f t="shared" si="56"/>
        <v/>
      </c>
      <c r="AU12" s="145">
        <v>13</v>
      </c>
      <c r="AV12" s="36" t="str">
        <f t="shared" si="18"/>
        <v/>
      </c>
      <c r="AW12" s="32" t="str">
        <f t="shared" si="19"/>
        <v/>
      </c>
      <c r="AX12" s="33" t="str">
        <f t="shared" si="57"/>
        <v/>
      </c>
      <c r="AY12" s="35" t="str">
        <f t="shared" si="58"/>
        <v/>
      </c>
      <c r="AZ12" s="49" t="str">
        <f t="shared" si="59"/>
        <v/>
      </c>
      <c r="BA12" s="27" t="str">
        <f t="shared" si="20"/>
        <v/>
      </c>
      <c r="BB12" s="50" t="str">
        <f t="shared" si="21"/>
        <v/>
      </c>
      <c r="BC12" s="60" t="str">
        <f t="shared" si="60"/>
        <v/>
      </c>
      <c r="BD12" s="145">
        <v>13</v>
      </c>
      <c r="BE12" s="36" t="str">
        <f t="shared" si="22"/>
        <v/>
      </c>
      <c r="BF12" s="32" t="str">
        <f t="shared" si="23"/>
        <v/>
      </c>
      <c r="BG12" s="33" t="str">
        <f t="shared" si="61"/>
        <v/>
      </c>
      <c r="BH12" s="35" t="str">
        <f t="shared" si="62"/>
        <v/>
      </c>
      <c r="BI12" s="49" t="str">
        <f t="shared" si="63"/>
        <v/>
      </c>
      <c r="BJ12" s="27" t="str">
        <f t="shared" si="24"/>
        <v/>
      </c>
      <c r="BK12" s="50" t="str">
        <f t="shared" si="25"/>
        <v/>
      </c>
      <c r="BL12" s="60" t="str">
        <f t="shared" si="64"/>
        <v/>
      </c>
      <c r="BM12" s="145">
        <v>13</v>
      </c>
      <c r="BN12" s="36" t="str">
        <f t="shared" si="26"/>
        <v/>
      </c>
      <c r="BO12" s="32" t="str">
        <f t="shared" si="27"/>
        <v/>
      </c>
      <c r="BP12" s="33" t="str">
        <f t="shared" si="65"/>
        <v/>
      </c>
      <c r="BQ12" s="35" t="str">
        <f t="shared" si="66"/>
        <v/>
      </c>
      <c r="BR12" s="49" t="str">
        <f t="shared" si="67"/>
        <v/>
      </c>
      <c r="BS12" s="27" t="str">
        <f t="shared" si="28"/>
        <v/>
      </c>
      <c r="BT12" s="50" t="str">
        <f t="shared" si="29"/>
        <v/>
      </c>
      <c r="BU12" s="60" t="str">
        <f t="shared" si="68"/>
        <v/>
      </c>
      <c r="BV12" s="5">
        <v>13</v>
      </c>
      <c r="BX12" s="78">
        <v>13</v>
      </c>
      <c r="BY12" s="105" t="str">
        <f t="shared" si="30"/>
        <v/>
      </c>
      <c r="BZ12" s="105" t="str">
        <f t="shared" si="69"/>
        <v/>
      </c>
      <c r="CA12" s="105" t="str">
        <f t="shared" si="70"/>
        <v/>
      </c>
      <c r="CB12" s="106" t="str">
        <f t="shared" si="31"/>
        <v/>
      </c>
      <c r="CC12" s="107" t="str">
        <f t="shared" si="71"/>
        <v/>
      </c>
      <c r="CD12" s="88" t="str">
        <f t="shared" si="72"/>
        <v/>
      </c>
      <c r="CE12" s="23" t="str">
        <f t="shared" si="32"/>
        <v/>
      </c>
      <c r="CF12" s="24" t="str">
        <f t="shared" si="33"/>
        <v/>
      </c>
      <c r="CG12" s="89" t="str">
        <f t="shared" si="34"/>
        <v/>
      </c>
      <c r="CH12" s="22"/>
      <c r="CI12" s="78">
        <v>13</v>
      </c>
      <c r="CJ12" s="105" t="e">
        <f t="shared" si="73"/>
        <v>#N/A</v>
      </c>
      <c r="CK12" s="105" t="e">
        <f t="shared" si="74"/>
        <v>#N/A</v>
      </c>
      <c r="CL12" s="105" t="e">
        <f t="shared" si="75"/>
        <v>#N/A</v>
      </c>
      <c r="CM12" s="105" t="e">
        <f t="shared" si="76"/>
        <v>#N/A</v>
      </c>
      <c r="CN12" s="115" t="e">
        <f t="shared" si="77"/>
        <v>#N/A</v>
      </c>
      <c r="CO12" s="105" t="e">
        <f t="shared" si="78"/>
        <v>#N/A</v>
      </c>
      <c r="CP12" s="115" t="e">
        <f t="shared" si="79"/>
        <v>#N/A</v>
      </c>
    </row>
    <row r="13" spans="1:95" ht="15" customHeight="1">
      <c r="A13" s="5">
        <v>14</v>
      </c>
      <c r="B13" s="30" t="str">
        <f t="shared" si="0"/>
        <v/>
      </c>
      <c r="C13" s="27" t="str">
        <f t="shared" si="1"/>
        <v/>
      </c>
      <c r="D13" s="119" t="str">
        <f t="shared" si="35"/>
        <v/>
      </c>
      <c r="E13" s="28" t="str">
        <f t="shared" si="80"/>
        <v/>
      </c>
      <c r="F13" s="29" t="str">
        <f t="shared" si="36"/>
        <v/>
      </c>
      <c r="G13" s="49" t="str">
        <f t="shared" si="37"/>
        <v/>
      </c>
      <c r="H13" s="27" t="str">
        <f t="shared" si="38"/>
        <v/>
      </c>
      <c r="I13" s="50" t="str">
        <f t="shared" si="39"/>
        <v/>
      </c>
      <c r="J13" s="43" t="str">
        <f t="shared" si="40"/>
        <v/>
      </c>
      <c r="K13" s="145">
        <v>14</v>
      </c>
      <c r="L13" s="36" t="str">
        <f t="shared" si="2"/>
        <v/>
      </c>
      <c r="M13" s="32" t="str">
        <f t="shared" si="3"/>
        <v/>
      </c>
      <c r="N13" s="33" t="str">
        <f t="shared" si="41"/>
        <v/>
      </c>
      <c r="O13" s="35" t="str">
        <f t="shared" si="42"/>
        <v/>
      </c>
      <c r="P13" s="49" t="str">
        <f t="shared" si="43"/>
        <v/>
      </c>
      <c r="Q13" s="27" t="str">
        <f t="shared" si="4"/>
        <v/>
      </c>
      <c r="R13" s="50" t="str">
        <f t="shared" si="5"/>
        <v/>
      </c>
      <c r="S13" s="60" t="str">
        <f t="shared" si="44"/>
        <v/>
      </c>
      <c r="T13" s="145">
        <v>14</v>
      </c>
      <c r="U13" s="36" t="str">
        <f t="shared" si="6"/>
        <v/>
      </c>
      <c r="V13" s="32" t="str">
        <f t="shared" si="7"/>
        <v/>
      </c>
      <c r="W13" s="33" t="str">
        <f t="shared" si="45"/>
        <v/>
      </c>
      <c r="X13" s="35" t="str">
        <f t="shared" si="46"/>
        <v/>
      </c>
      <c r="Y13" s="49" t="str">
        <f t="shared" si="47"/>
        <v/>
      </c>
      <c r="Z13" s="27" t="str">
        <f t="shared" si="8"/>
        <v/>
      </c>
      <c r="AA13" s="50" t="str">
        <f t="shared" si="9"/>
        <v/>
      </c>
      <c r="AB13" s="60" t="str">
        <f t="shared" si="48"/>
        <v/>
      </c>
      <c r="AC13" s="145">
        <v>14</v>
      </c>
      <c r="AD13" s="36" t="str">
        <f t="shared" si="10"/>
        <v/>
      </c>
      <c r="AE13" s="32" t="str">
        <f t="shared" si="11"/>
        <v/>
      </c>
      <c r="AF13" s="33" t="str">
        <f t="shared" si="49"/>
        <v/>
      </c>
      <c r="AG13" s="35" t="str">
        <f t="shared" si="50"/>
        <v/>
      </c>
      <c r="AH13" s="49" t="str">
        <f t="shared" si="51"/>
        <v/>
      </c>
      <c r="AI13" s="27" t="str">
        <f t="shared" si="12"/>
        <v/>
      </c>
      <c r="AJ13" s="50" t="str">
        <f t="shared" si="13"/>
        <v/>
      </c>
      <c r="AK13" s="60" t="str">
        <f t="shared" si="52"/>
        <v/>
      </c>
      <c r="AL13" s="145">
        <v>14</v>
      </c>
      <c r="AM13" s="36" t="str">
        <f t="shared" si="14"/>
        <v/>
      </c>
      <c r="AN13" s="32" t="str">
        <f t="shared" si="15"/>
        <v/>
      </c>
      <c r="AO13" s="33" t="str">
        <f t="shared" si="53"/>
        <v/>
      </c>
      <c r="AP13" s="35" t="str">
        <f t="shared" si="54"/>
        <v/>
      </c>
      <c r="AQ13" s="49" t="str">
        <f t="shared" si="55"/>
        <v/>
      </c>
      <c r="AR13" s="27" t="str">
        <f t="shared" si="16"/>
        <v/>
      </c>
      <c r="AS13" s="50" t="str">
        <f t="shared" si="17"/>
        <v/>
      </c>
      <c r="AT13" s="60" t="str">
        <f t="shared" si="56"/>
        <v/>
      </c>
      <c r="AU13" s="145">
        <v>14</v>
      </c>
      <c r="AV13" s="36" t="str">
        <f t="shared" si="18"/>
        <v/>
      </c>
      <c r="AW13" s="32" t="str">
        <f t="shared" si="19"/>
        <v/>
      </c>
      <c r="AX13" s="33" t="str">
        <f t="shared" si="57"/>
        <v/>
      </c>
      <c r="AY13" s="35" t="str">
        <f t="shared" si="58"/>
        <v/>
      </c>
      <c r="AZ13" s="49" t="str">
        <f t="shared" si="59"/>
        <v/>
      </c>
      <c r="BA13" s="27" t="str">
        <f t="shared" si="20"/>
        <v/>
      </c>
      <c r="BB13" s="50" t="str">
        <f t="shared" si="21"/>
        <v/>
      </c>
      <c r="BC13" s="60" t="str">
        <f t="shared" si="60"/>
        <v/>
      </c>
      <c r="BD13" s="145">
        <v>14</v>
      </c>
      <c r="BE13" s="36" t="str">
        <f t="shared" si="22"/>
        <v/>
      </c>
      <c r="BF13" s="32" t="str">
        <f t="shared" si="23"/>
        <v/>
      </c>
      <c r="BG13" s="33" t="str">
        <f t="shared" si="61"/>
        <v/>
      </c>
      <c r="BH13" s="35" t="str">
        <f t="shared" si="62"/>
        <v/>
      </c>
      <c r="BI13" s="49" t="str">
        <f t="shared" si="63"/>
        <v/>
      </c>
      <c r="BJ13" s="27" t="str">
        <f t="shared" si="24"/>
        <v/>
      </c>
      <c r="BK13" s="50" t="str">
        <f t="shared" si="25"/>
        <v/>
      </c>
      <c r="BL13" s="60" t="str">
        <f t="shared" si="64"/>
        <v/>
      </c>
      <c r="BM13" s="145">
        <v>14</v>
      </c>
      <c r="BN13" s="36" t="str">
        <f t="shared" si="26"/>
        <v/>
      </c>
      <c r="BO13" s="32" t="str">
        <f t="shared" si="27"/>
        <v/>
      </c>
      <c r="BP13" s="33" t="str">
        <f t="shared" si="65"/>
        <v/>
      </c>
      <c r="BQ13" s="35" t="str">
        <f t="shared" si="66"/>
        <v/>
      </c>
      <c r="BR13" s="49" t="str">
        <f t="shared" si="67"/>
        <v/>
      </c>
      <c r="BS13" s="27" t="str">
        <f t="shared" si="28"/>
        <v/>
      </c>
      <c r="BT13" s="50" t="str">
        <f t="shared" si="29"/>
        <v/>
      </c>
      <c r="BU13" s="60" t="str">
        <f t="shared" si="68"/>
        <v/>
      </c>
      <c r="BV13" s="5">
        <v>14</v>
      </c>
      <c r="BX13" s="78">
        <v>14</v>
      </c>
      <c r="BY13" s="105" t="str">
        <f t="shared" si="30"/>
        <v/>
      </c>
      <c r="BZ13" s="105" t="str">
        <f t="shared" si="69"/>
        <v/>
      </c>
      <c r="CA13" s="105" t="str">
        <f t="shared" si="70"/>
        <v/>
      </c>
      <c r="CB13" s="106" t="str">
        <f t="shared" si="31"/>
        <v/>
      </c>
      <c r="CC13" s="107" t="str">
        <f t="shared" si="71"/>
        <v/>
      </c>
      <c r="CD13" s="88" t="str">
        <f t="shared" si="72"/>
        <v/>
      </c>
      <c r="CE13" s="23" t="str">
        <f t="shared" si="32"/>
        <v/>
      </c>
      <c r="CF13" s="24" t="str">
        <f t="shared" si="33"/>
        <v/>
      </c>
      <c r="CG13" s="89" t="str">
        <f t="shared" si="34"/>
        <v/>
      </c>
      <c r="CH13" s="22"/>
      <c r="CI13" s="78">
        <v>14</v>
      </c>
      <c r="CJ13" s="105" t="e">
        <f t="shared" si="73"/>
        <v>#N/A</v>
      </c>
      <c r="CK13" s="105" t="e">
        <f t="shared" si="74"/>
        <v>#N/A</v>
      </c>
      <c r="CL13" s="105" t="e">
        <f t="shared" si="75"/>
        <v>#N/A</v>
      </c>
      <c r="CM13" s="105" t="e">
        <f t="shared" si="76"/>
        <v>#N/A</v>
      </c>
      <c r="CN13" s="115" t="e">
        <f t="shared" si="77"/>
        <v>#N/A</v>
      </c>
      <c r="CO13" s="105" t="e">
        <f t="shared" si="78"/>
        <v>#N/A</v>
      </c>
      <c r="CP13" s="115" t="e">
        <f t="shared" si="79"/>
        <v>#N/A</v>
      </c>
    </row>
    <row r="14" spans="1:95" ht="15" customHeight="1">
      <c r="A14" s="4">
        <v>15</v>
      </c>
      <c r="B14" s="30" t="str">
        <f t="shared" si="0"/>
        <v/>
      </c>
      <c r="C14" s="27" t="str">
        <f t="shared" si="1"/>
        <v/>
      </c>
      <c r="D14" s="119" t="str">
        <f t="shared" si="35"/>
        <v/>
      </c>
      <c r="E14" s="28" t="str">
        <f t="shared" si="80"/>
        <v/>
      </c>
      <c r="F14" s="29" t="str">
        <f t="shared" si="36"/>
        <v/>
      </c>
      <c r="G14" s="49" t="str">
        <f t="shared" si="37"/>
        <v/>
      </c>
      <c r="H14" s="27" t="str">
        <f t="shared" si="38"/>
        <v/>
      </c>
      <c r="I14" s="50" t="str">
        <f t="shared" si="39"/>
        <v/>
      </c>
      <c r="J14" s="43" t="str">
        <f t="shared" si="40"/>
        <v/>
      </c>
      <c r="K14" s="145">
        <v>15</v>
      </c>
      <c r="L14" s="31" t="str">
        <f t="shared" si="2"/>
        <v/>
      </c>
      <c r="M14" s="27" t="str">
        <f t="shared" si="3"/>
        <v/>
      </c>
      <c r="N14" s="28" t="str">
        <f t="shared" si="41"/>
        <v/>
      </c>
      <c r="O14" s="29" t="str">
        <f t="shared" si="42"/>
        <v/>
      </c>
      <c r="P14" s="49" t="str">
        <f t="shared" si="43"/>
        <v/>
      </c>
      <c r="Q14" s="27" t="str">
        <f t="shared" si="4"/>
        <v/>
      </c>
      <c r="R14" s="50" t="str">
        <f t="shared" si="5"/>
        <v/>
      </c>
      <c r="S14" s="60" t="str">
        <f t="shared" si="44"/>
        <v/>
      </c>
      <c r="T14" s="145">
        <v>15</v>
      </c>
      <c r="U14" s="36" t="str">
        <f t="shared" si="6"/>
        <v/>
      </c>
      <c r="V14" s="32" t="str">
        <f t="shared" si="7"/>
        <v/>
      </c>
      <c r="W14" s="33" t="str">
        <f t="shared" si="45"/>
        <v/>
      </c>
      <c r="X14" s="29" t="str">
        <f t="shared" si="46"/>
        <v/>
      </c>
      <c r="Y14" s="49" t="str">
        <f t="shared" si="47"/>
        <v/>
      </c>
      <c r="Z14" s="27" t="str">
        <f t="shared" si="8"/>
        <v/>
      </c>
      <c r="AA14" s="50" t="str">
        <f t="shared" si="9"/>
        <v/>
      </c>
      <c r="AB14" s="60" t="str">
        <f t="shared" si="48"/>
        <v/>
      </c>
      <c r="AC14" s="145">
        <v>15</v>
      </c>
      <c r="AD14" s="36" t="str">
        <f t="shared" si="10"/>
        <v/>
      </c>
      <c r="AE14" s="32" t="str">
        <f t="shared" si="11"/>
        <v/>
      </c>
      <c r="AF14" s="33" t="str">
        <f t="shared" si="49"/>
        <v/>
      </c>
      <c r="AG14" s="29" t="str">
        <f t="shared" si="50"/>
        <v/>
      </c>
      <c r="AH14" s="49" t="str">
        <f t="shared" si="51"/>
        <v/>
      </c>
      <c r="AI14" s="27" t="str">
        <f t="shared" si="12"/>
        <v/>
      </c>
      <c r="AJ14" s="50" t="str">
        <f t="shared" si="13"/>
        <v/>
      </c>
      <c r="AK14" s="60" t="str">
        <f t="shared" si="52"/>
        <v/>
      </c>
      <c r="AL14" s="145">
        <v>15</v>
      </c>
      <c r="AM14" s="36" t="str">
        <f t="shared" si="14"/>
        <v/>
      </c>
      <c r="AN14" s="32" t="str">
        <f t="shared" si="15"/>
        <v/>
      </c>
      <c r="AO14" s="33" t="str">
        <f t="shared" si="53"/>
        <v/>
      </c>
      <c r="AP14" s="29" t="str">
        <f t="shared" si="54"/>
        <v/>
      </c>
      <c r="AQ14" s="49" t="str">
        <f t="shared" si="55"/>
        <v/>
      </c>
      <c r="AR14" s="27" t="str">
        <f t="shared" si="16"/>
        <v/>
      </c>
      <c r="AS14" s="50" t="str">
        <f t="shared" si="17"/>
        <v/>
      </c>
      <c r="AT14" s="60" t="str">
        <f t="shared" si="56"/>
        <v/>
      </c>
      <c r="AU14" s="145">
        <v>15</v>
      </c>
      <c r="AV14" s="36" t="str">
        <f t="shared" si="18"/>
        <v/>
      </c>
      <c r="AW14" s="32" t="str">
        <f t="shared" si="19"/>
        <v/>
      </c>
      <c r="AX14" s="33" t="str">
        <f t="shared" si="57"/>
        <v/>
      </c>
      <c r="AY14" s="29" t="str">
        <f t="shared" si="58"/>
        <v/>
      </c>
      <c r="AZ14" s="49" t="str">
        <f t="shared" si="59"/>
        <v/>
      </c>
      <c r="BA14" s="27" t="str">
        <f t="shared" si="20"/>
        <v/>
      </c>
      <c r="BB14" s="50" t="str">
        <f t="shared" si="21"/>
        <v/>
      </c>
      <c r="BC14" s="60" t="str">
        <f t="shared" si="60"/>
        <v/>
      </c>
      <c r="BD14" s="145">
        <v>15</v>
      </c>
      <c r="BE14" s="36" t="str">
        <f t="shared" si="22"/>
        <v/>
      </c>
      <c r="BF14" s="32" t="str">
        <f t="shared" si="23"/>
        <v/>
      </c>
      <c r="BG14" s="33" t="str">
        <f t="shared" si="61"/>
        <v/>
      </c>
      <c r="BH14" s="29" t="str">
        <f t="shared" si="62"/>
        <v/>
      </c>
      <c r="BI14" s="49" t="str">
        <f t="shared" si="63"/>
        <v/>
      </c>
      <c r="BJ14" s="27" t="str">
        <f t="shared" si="24"/>
        <v/>
      </c>
      <c r="BK14" s="50" t="str">
        <f t="shared" si="25"/>
        <v/>
      </c>
      <c r="BL14" s="60" t="str">
        <f t="shared" si="64"/>
        <v/>
      </c>
      <c r="BM14" s="145">
        <v>15</v>
      </c>
      <c r="BN14" s="36" t="str">
        <f t="shared" si="26"/>
        <v/>
      </c>
      <c r="BO14" s="32" t="str">
        <f t="shared" si="27"/>
        <v/>
      </c>
      <c r="BP14" s="33" t="str">
        <f t="shared" si="65"/>
        <v/>
      </c>
      <c r="BQ14" s="29" t="str">
        <f t="shared" si="66"/>
        <v/>
      </c>
      <c r="BR14" s="49" t="str">
        <f t="shared" si="67"/>
        <v/>
      </c>
      <c r="BS14" s="27" t="str">
        <f t="shared" si="28"/>
        <v/>
      </c>
      <c r="BT14" s="50" t="str">
        <f t="shared" si="29"/>
        <v/>
      </c>
      <c r="BU14" s="60" t="str">
        <f t="shared" si="68"/>
        <v/>
      </c>
      <c r="BV14" s="5">
        <v>15</v>
      </c>
      <c r="BX14" s="78">
        <v>15</v>
      </c>
      <c r="BY14" s="105" t="str">
        <f t="shared" si="30"/>
        <v/>
      </c>
      <c r="BZ14" s="105" t="str">
        <f t="shared" si="69"/>
        <v/>
      </c>
      <c r="CA14" s="105" t="str">
        <f t="shared" si="70"/>
        <v/>
      </c>
      <c r="CB14" s="106" t="str">
        <f t="shared" si="31"/>
        <v/>
      </c>
      <c r="CC14" s="107" t="str">
        <f t="shared" si="71"/>
        <v/>
      </c>
      <c r="CD14" s="88" t="str">
        <f t="shared" si="72"/>
        <v/>
      </c>
      <c r="CE14" s="23" t="str">
        <f t="shared" si="32"/>
        <v/>
      </c>
      <c r="CF14" s="24" t="str">
        <f t="shared" si="33"/>
        <v/>
      </c>
      <c r="CG14" s="89" t="str">
        <f t="shared" si="34"/>
        <v/>
      </c>
      <c r="CH14" s="22"/>
      <c r="CI14" s="78">
        <v>15</v>
      </c>
      <c r="CJ14" s="105" t="e">
        <f t="shared" si="73"/>
        <v>#N/A</v>
      </c>
      <c r="CK14" s="105" t="e">
        <f t="shared" si="74"/>
        <v>#N/A</v>
      </c>
      <c r="CL14" s="105" t="e">
        <f t="shared" si="75"/>
        <v>#N/A</v>
      </c>
      <c r="CM14" s="105" t="e">
        <f t="shared" si="76"/>
        <v>#N/A</v>
      </c>
      <c r="CN14" s="115" t="e">
        <f t="shared" si="77"/>
        <v>#N/A</v>
      </c>
      <c r="CO14" s="105" t="e">
        <f t="shared" si="78"/>
        <v>#N/A</v>
      </c>
      <c r="CP14" s="115" t="e">
        <f t="shared" si="79"/>
        <v>#N/A</v>
      </c>
    </row>
    <row r="15" spans="1:95" ht="15" customHeight="1">
      <c r="A15" s="5">
        <v>16</v>
      </c>
      <c r="B15" s="30" t="str">
        <f t="shared" si="0"/>
        <v/>
      </c>
      <c r="C15" s="27" t="str">
        <f t="shared" ref="C15:C78" si="81">IF($B$5&gt;$A15,"",ROUND($E$6*(30.29787/(1+EXP(1.3682670337-0.04403*A15)))/(30.29787/(1+EXP(1.3682670337-0.04403*40))),1))</f>
        <v/>
      </c>
      <c r="D15" s="119" t="str">
        <f t="shared" si="35"/>
        <v/>
      </c>
      <c r="E15" s="28" t="str">
        <f t="shared" si="80"/>
        <v/>
      </c>
      <c r="F15" s="29" t="str">
        <f t="shared" si="36"/>
        <v/>
      </c>
      <c r="G15" s="49" t="str">
        <f t="shared" si="37"/>
        <v/>
      </c>
      <c r="H15" s="27" t="str">
        <f t="shared" si="38"/>
        <v/>
      </c>
      <c r="I15" s="50" t="str">
        <f t="shared" si="39"/>
        <v/>
      </c>
      <c r="J15" s="43" t="str">
        <f t="shared" si="40"/>
        <v/>
      </c>
      <c r="K15" s="145">
        <v>16</v>
      </c>
      <c r="L15" s="36" t="str">
        <f t="shared" si="2"/>
        <v/>
      </c>
      <c r="M15" s="32" t="str">
        <f t="shared" si="3"/>
        <v/>
      </c>
      <c r="N15" s="33" t="str">
        <f t="shared" si="41"/>
        <v/>
      </c>
      <c r="O15" s="35" t="str">
        <f t="shared" si="42"/>
        <v/>
      </c>
      <c r="P15" s="49" t="str">
        <f t="shared" si="43"/>
        <v/>
      </c>
      <c r="Q15" s="27" t="str">
        <f t="shared" si="4"/>
        <v/>
      </c>
      <c r="R15" s="50" t="str">
        <f t="shared" si="5"/>
        <v/>
      </c>
      <c r="S15" s="60" t="str">
        <f t="shared" si="44"/>
        <v/>
      </c>
      <c r="T15" s="145">
        <v>16</v>
      </c>
      <c r="U15" s="36" t="str">
        <f t="shared" si="6"/>
        <v/>
      </c>
      <c r="V15" s="32" t="str">
        <f t="shared" si="7"/>
        <v/>
      </c>
      <c r="W15" s="33" t="str">
        <f t="shared" si="45"/>
        <v/>
      </c>
      <c r="X15" s="35" t="str">
        <f t="shared" si="46"/>
        <v/>
      </c>
      <c r="Y15" s="49" t="str">
        <f t="shared" si="47"/>
        <v/>
      </c>
      <c r="Z15" s="27" t="str">
        <f t="shared" si="8"/>
        <v/>
      </c>
      <c r="AA15" s="50" t="str">
        <f t="shared" si="9"/>
        <v/>
      </c>
      <c r="AB15" s="60" t="str">
        <f t="shared" si="48"/>
        <v/>
      </c>
      <c r="AC15" s="145">
        <v>16</v>
      </c>
      <c r="AD15" s="36" t="str">
        <f t="shared" si="10"/>
        <v/>
      </c>
      <c r="AE15" s="32" t="str">
        <f t="shared" si="11"/>
        <v/>
      </c>
      <c r="AF15" s="33" t="str">
        <f t="shared" si="49"/>
        <v/>
      </c>
      <c r="AG15" s="35" t="str">
        <f t="shared" si="50"/>
        <v/>
      </c>
      <c r="AH15" s="49" t="str">
        <f t="shared" si="51"/>
        <v/>
      </c>
      <c r="AI15" s="27" t="str">
        <f t="shared" si="12"/>
        <v/>
      </c>
      <c r="AJ15" s="50" t="str">
        <f t="shared" si="13"/>
        <v/>
      </c>
      <c r="AK15" s="60" t="str">
        <f t="shared" si="52"/>
        <v/>
      </c>
      <c r="AL15" s="145">
        <v>16</v>
      </c>
      <c r="AM15" s="36" t="str">
        <f t="shared" si="14"/>
        <v/>
      </c>
      <c r="AN15" s="32" t="str">
        <f t="shared" si="15"/>
        <v/>
      </c>
      <c r="AO15" s="33" t="str">
        <f t="shared" si="53"/>
        <v/>
      </c>
      <c r="AP15" s="35" t="str">
        <f t="shared" si="54"/>
        <v/>
      </c>
      <c r="AQ15" s="49" t="str">
        <f t="shared" si="55"/>
        <v/>
      </c>
      <c r="AR15" s="27" t="str">
        <f t="shared" si="16"/>
        <v/>
      </c>
      <c r="AS15" s="50" t="str">
        <f t="shared" si="17"/>
        <v/>
      </c>
      <c r="AT15" s="60" t="str">
        <f t="shared" si="56"/>
        <v/>
      </c>
      <c r="AU15" s="145">
        <v>16</v>
      </c>
      <c r="AV15" s="36" t="str">
        <f t="shared" si="18"/>
        <v/>
      </c>
      <c r="AW15" s="32" t="str">
        <f t="shared" si="19"/>
        <v/>
      </c>
      <c r="AX15" s="33" t="str">
        <f t="shared" si="57"/>
        <v/>
      </c>
      <c r="AY15" s="35" t="str">
        <f t="shared" si="58"/>
        <v/>
      </c>
      <c r="AZ15" s="49" t="str">
        <f t="shared" si="59"/>
        <v/>
      </c>
      <c r="BA15" s="27" t="str">
        <f t="shared" si="20"/>
        <v/>
      </c>
      <c r="BB15" s="50" t="str">
        <f t="shared" si="21"/>
        <v/>
      </c>
      <c r="BC15" s="60" t="str">
        <f t="shared" si="60"/>
        <v/>
      </c>
      <c r="BD15" s="145">
        <v>16</v>
      </c>
      <c r="BE15" s="36" t="str">
        <f t="shared" si="22"/>
        <v/>
      </c>
      <c r="BF15" s="32" t="str">
        <f t="shared" si="23"/>
        <v/>
      </c>
      <c r="BG15" s="33" t="str">
        <f t="shared" si="61"/>
        <v/>
      </c>
      <c r="BH15" s="35" t="str">
        <f t="shared" si="62"/>
        <v/>
      </c>
      <c r="BI15" s="49" t="str">
        <f t="shared" si="63"/>
        <v/>
      </c>
      <c r="BJ15" s="27" t="str">
        <f t="shared" si="24"/>
        <v/>
      </c>
      <c r="BK15" s="50" t="str">
        <f t="shared" si="25"/>
        <v/>
      </c>
      <c r="BL15" s="60" t="str">
        <f t="shared" si="64"/>
        <v/>
      </c>
      <c r="BM15" s="145">
        <v>16</v>
      </c>
      <c r="BN15" s="36" t="str">
        <f t="shared" si="26"/>
        <v/>
      </c>
      <c r="BO15" s="32" t="str">
        <f t="shared" si="27"/>
        <v/>
      </c>
      <c r="BP15" s="33" t="str">
        <f t="shared" si="65"/>
        <v/>
      </c>
      <c r="BQ15" s="35" t="str">
        <f t="shared" si="66"/>
        <v/>
      </c>
      <c r="BR15" s="49" t="str">
        <f t="shared" si="67"/>
        <v/>
      </c>
      <c r="BS15" s="27" t="str">
        <f t="shared" si="28"/>
        <v/>
      </c>
      <c r="BT15" s="50" t="str">
        <f t="shared" si="29"/>
        <v/>
      </c>
      <c r="BU15" s="60" t="str">
        <f t="shared" si="68"/>
        <v/>
      </c>
      <c r="BV15" s="5">
        <v>16</v>
      </c>
      <c r="BX15" s="78">
        <v>16</v>
      </c>
      <c r="BY15" s="105" t="str">
        <f t="shared" si="30"/>
        <v/>
      </c>
      <c r="BZ15" s="105" t="str">
        <f t="shared" si="69"/>
        <v/>
      </c>
      <c r="CA15" s="105" t="str">
        <f t="shared" si="70"/>
        <v/>
      </c>
      <c r="CB15" s="106" t="str">
        <f t="shared" si="31"/>
        <v/>
      </c>
      <c r="CC15" s="107" t="str">
        <f t="shared" si="71"/>
        <v/>
      </c>
      <c r="CD15" s="88" t="str">
        <f t="shared" si="72"/>
        <v/>
      </c>
      <c r="CE15" s="23" t="str">
        <f t="shared" si="32"/>
        <v/>
      </c>
      <c r="CF15" s="24" t="str">
        <f t="shared" si="33"/>
        <v/>
      </c>
      <c r="CG15" s="89" t="str">
        <f t="shared" si="34"/>
        <v/>
      </c>
      <c r="CH15" s="22"/>
      <c r="CI15" s="78">
        <v>16</v>
      </c>
      <c r="CJ15" s="105" t="e">
        <f t="shared" si="73"/>
        <v>#N/A</v>
      </c>
      <c r="CK15" s="105" t="e">
        <f t="shared" si="74"/>
        <v>#N/A</v>
      </c>
      <c r="CL15" s="105" t="e">
        <f t="shared" si="75"/>
        <v>#N/A</v>
      </c>
      <c r="CM15" s="105" t="e">
        <f t="shared" si="76"/>
        <v>#N/A</v>
      </c>
      <c r="CN15" s="115" t="e">
        <f t="shared" si="77"/>
        <v>#N/A</v>
      </c>
      <c r="CO15" s="105" t="e">
        <f t="shared" si="78"/>
        <v>#N/A</v>
      </c>
      <c r="CP15" s="115" t="e">
        <f t="shared" si="79"/>
        <v>#N/A</v>
      </c>
    </row>
    <row r="16" spans="1:95" ht="15" customHeight="1">
      <c r="A16" s="5">
        <v>17</v>
      </c>
      <c r="B16" s="30" t="str">
        <f t="shared" si="0"/>
        <v/>
      </c>
      <c r="C16" s="27" t="str">
        <f t="shared" si="81"/>
        <v/>
      </c>
      <c r="D16" s="119" t="str">
        <f t="shared" si="35"/>
        <v/>
      </c>
      <c r="E16" s="28" t="str">
        <f t="shared" si="80"/>
        <v/>
      </c>
      <c r="F16" s="29" t="str">
        <f t="shared" ref="F16:F79" si="82">IF($B$5&gt;$A16,"",1/((0.0498*C16^-1.32613)+773.4629*(C16^-2.27465)/B16))</f>
        <v/>
      </c>
      <c r="G16" s="49" t="str">
        <f t="shared" si="37"/>
        <v/>
      </c>
      <c r="H16" s="27" t="str">
        <f t="shared" si="38"/>
        <v/>
      </c>
      <c r="I16" s="50" t="str">
        <f t="shared" si="39"/>
        <v/>
      </c>
      <c r="J16" s="43" t="str">
        <f t="shared" si="40"/>
        <v/>
      </c>
      <c r="K16" s="145">
        <v>17</v>
      </c>
      <c r="L16" s="36" t="str">
        <f t="shared" si="2"/>
        <v/>
      </c>
      <c r="M16" s="32" t="str">
        <f t="shared" si="3"/>
        <v/>
      </c>
      <c r="N16" s="33" t="str">
        <f t="shared" si="41"/>
        <v/>
      </c>
      <c r="O16" s="35" t="str">
        <f t="shared" si="42"/>
        <v/>
      </c>
      <c r="P16" s="49" t="str">
        <f t="shared" si="43"/>
        <v/>
      </c>
      <c r="Q16" s="27" t="str">
        <f t="shared" si="4"/>
        <v/>
      </c>
      <c r="R16" s="50" t="str">
        <f t="shared" si="5"/>
        <v/>
      </c>
      <c r="S16" s="60" t="str">
        <f t="shared" si="44"/>
        <v/>
      </c>
      <c r="T16" s="145">
        <v>17</v>
      </c>
      <c r="U16" s="36" t="str">
        <f t="shared" si="6"/>
        <v/>
      </c>
      <c r="V16" s="32" t="str">
        <f t="shared" si="7"/>
        <v/>
      </c>
      <c r="W16" s="33" t="str">
        <f t="shared" si="45"/>
        <v/>
      </c>
      <c r="X16" s="35" t="str">
        <f t="shared" si="46"/>
        <v/>
      </c>
      <c r="Y16" s="49" t="str">
        <f t="shared" si="47"/>
        <v/>
      </c>
      <c r="Z16" s="27" t="str">
        <f t="shared" si="8"/>
        <v/>
      </c>
      <c r="AA16" s="50" t="str">
        <f t="shared" si="9"/>
        <v/>
      </c>
      <c r="AB16" s="60" t="str">
        <f t="shared" si="48"/>
        <v/>
      </c>
      <c r="AC16" s="145">
        <v>17</v>
      </c>
      <c r="AD16" s="36" t="str">
        <f t="shared" si="10"/>
        <v/>
      </c>
      <c r="AE16" s="32" t="str">
        <f t="shared" si="11"/>
        <v/>
      </c>
      <c r="AF16" s="33" t="str">
        <f t="shared" si="49"/>
        <v/>
      </c>
      <c r="AG16" s="35" t="str">
        <f t="shared" si="50"/>
        <v/>
      </c>
      <c r="AH16" s="49" t="str">
        <f t="shared" si="51"/>
        <v/>
      </c>
      <c r="AI16" s="27" t="str">
        <f t="shared" si="12"/>
        <v/>
      </c>
      <c r="AJ16" s="50" t="str">
        <f t="shared" si="13"/>
        <v/>
      </c>
      <c r="AK16" s="60" t="str">
        <f t="shared" si="52"/>
        <v/>
      </c>
      <c r="AL16" s="145">
        <v>17</v>
      </c>
      <c r="AM16" s="36" t="str">
        <f t="shared" si="14"/>
        <v/>
      </c>
      <c r="AN16" s="32" t="str">
        <f t="shared" si="15"/>
        <v/>
      </c>
      <c r="AO16" s="33" t="str">
        <f t="shared" si="53"/>
        <v/>
      </c>
      <c r="AP16" s="35" t="str">
        <f t="shared" si="54"/>
        <v/>
      </c>
      <c r="AQ16" s="49" t="str">
        <f t="shared" si="55"/>
        <v/>
      </c>
      <c r="AR16" s="27" t="str">
        <f t="shared" si="16"/>
        <v/>
      </c>
      <c r="AS16" s="50" t="str">
        <f t="shared" si="17"/>
        <v/>
      </c>
      <c r="AT16" s="60" t="str">
        <f t="shared" si="56"/>
        <v/>
      </c>
      <c r="AU16" s="145">
        <v>17</v>
      </c>
      <c r="AV16" s="36" t="str">
        <f t="shared" si="18"/>
        <v/>
      </c>
      <c r="AW16" s="32" t="str">
        <f t="shared" si="19"/>
        <v/>
      </c>
      <c r="AX16" s="33" t="str">
        <f t="shared" si="57"/>
        <v/>
      </c>
      <c r="AY16" s="35" t="str">
        <f t="shared" si="58"/>
        <v/>
      </c>
      <c r="AZ16" s="49" t="str">
        <f t="shared" si="59"/>
        <v/>
      </c>
      <c r="BA16" s="27" t="str">
        <f t="shared" si="20"/>
        <v/>
      </c>
      <c r="BB16" s="50" t="str">
        <f t="shared" si="21"/>
        <v/>
      </c>
      <c r="BC16" s="60" t="str">
        <f t="shared" si="60"/>
        <v/>
      </c>
      <c r="BD16" s="145">
        <v>17</v>
      </c>
      <c r="BE16" s="36" t="str">
        <f t="shared" si="22"/>
        <v/>
      </c>
      <c r="BF16" s="32" t="str">
        <f t="shared" si="23"/>
        <v/>
      </c>
      <c r="BG16" s="33" t="str">
        <f t="shared" si="61"/>
        <v/>
      </c>
      <c r="BH16" s="35" t="str">
        <f t="shared" si="62"/>
        <v/>
      </c>
      <c r="BI16" s="49" t="str">
        <f t="shared" si="63"/>
        <v/>
      </c>
      <c r="BJ16" s="27" t="str">
        <f t="shared" si="24"/>
        <v/>
      </c>
      <c r="BK16" s="50" t="str">
        <f t="shared" si="25"/>
        <v/>
      </c>
      <c r="BL16" s="60" t="str">
        <f t="shared" si="64"/>
        <v/>
      </c>
      <c r="BM16" s="145">
        <v>17</v>
      </c>
      <c r="BN16" s="36" t="str">
        <f t="shared" si="26"/>
        <v/>
      </c>
      <c r="BO16" s="32" t="str">
        <f t="shared" si="27"/>
        <v/>
      </c>
      <c r="BP16" s="33" t="str">
        <f t="shared" si="65"/>
        <v/>
      </c>
      <c r="BQ16" s="35" t="str">
        <f t="shared" si="66"/>
        <v/>
      </c>
      <c r="BR16" s="49" t="str">
        <f t="shared" si="67"/>
        <v/>
      </c>
      <c r="BS16" s="27" t="str">
        <f t="shared" si="28"/>
        <v/>
      </c>
      <c r="BT16" s="50" t="str">
        <f t="shared" si="29"/>
        <v/>
      </c>
      <c r="BU16" s="60" t="str">
        <f t="shared" si="68"/>
        <v/>
      </c>
      <c r="BV16" s="5">
        <v>17</v>
      </c>
      <c r="BX16" s="78">
        <v>17</v>
      </c>
      <c r="BY16" s="105" t="str">
        <f t="shared" si="30"/>
        <v/>
      </c>
      <c r="BZ16" s="105" t="str">
        <f t="shared" si="69"/>
        <v/>
      </c>
      <c r="CA16" s="105" t="str">
        <f t="shared" si="70"/>
        <v/>
      </c>
      <c r="CB16" s="106" t="str">
        <f t="shared" si="31"/>
        <v/>
      </c>
      <c r="CC16" s="107" t="str">
        <f t="shared" si="71"/>
        <v/>
      </c>
      <c r="CD16" s="88" t="str">
        <f t="shared" si="72"/>
        <v/>
      </c>
      <c r="CE16" s="23" t="str">
        <f t="shared" si="32"/>
        <v/>
      </c>
      <c r="CF16" s="24" t="str">
        <f t="shared" si="33"/>
        <v/>
      </c>
      <c r="CG16" s="89" t="str">
        <f t="shared" si="34"/>
        <v/>
      </c>
      <c r="CH16" s="22"/>
      <c r="CI16" s="78">
        <v>17</v>
      </c>
      <c r="CJ16" s="105" t="e">
        <f t="shared" si="73"/>
        <v>#N/A</v>
      </c>
      <c r="CK16" s="105" t="e">
        <f t="shared" si="74"/>
        <v>#N/A</v>
      </c>
      <c r="CL16" s="105" t="e">
        <f t="shared" si="75"/>
        <v>#N/A</v>
      </c>
      <c r="CM16" s="105" t="e">
        <f t="shared" si="76"/>
        <v>#N/A</v>
      </c>
      <c r="CN16" s="115" t="e">
        <f t="shared" si="77"/>
        <v>#N/A</v>
      </c>
      <c r="CO16" s="105" t="e">
        <f t="shared" si="78"/>
        <v>#N/A</v>
      </c>
      <c r="CP16" s="115" t="e">
        <f t="shared" si="79"/>
        <v>#N/A</v>
      </c>
    </row>
    <row r="17" spans="1:94" ht="15" customHeight="1">
      <c r="A17" s="5">
        <v>18</v>
      </c>
      <c r="B17" s="30" t="str">
        <f t="shared" si="0"/>
        <v/>
      </c>
      <c r="C17" s="27" t="str">
        <f t="shared" si="81"/>
        <v/>
      </c>
      <c r="D17" s="119" t="str">
        <f t="shared" si="35"/>
        <v/>
      </c>
      <c r="E17" s="28" t="str">
        <f t="shared" si="80"/>
        <v/>
      </c>
      <c r="F17" s="29" t="str">
        <f t="shared" si="82"/>
        <v/>
      </c>
      <c r="G17" s="49" t="str">
        <f t="shared" si="37"/>
        <v/>
      </c>
      <c r="H17" s="27" t="str">
        <f t="shared" si="38"/>
        <v/>
      </c>
      <c r="I17" s="50" t="str">
        <f t="shared" si="39"/>
        <v/>
      </c>
      <c r="J17" s="43" t="str">
        <f t="shared" si="40"/>
        <v/>
      </c>
      <c r="K17" s="145">
        <v>18</v>
      </c>
      <c r="L17" s="36" t="str">
        <f t="shared" si="2"/>
        <v/>
      </c>
      <c r="M17" s="32" t="str">
        <f t="shared" si="3"/>
        <v/>
      </c>
      <c r="N17" s="33" t="str">
        <f t="shared" si="41"/>
        <v/>
      </c>
      <c r="O17" s="35" t="str">
        <f t="shared" si="42"/>
        <v/>
      </c>
      <c r="P17" s="49" t="str">
        <f t="shared" si="43"/>
        <v/>
      </c>
      <c r="Q17" s="27" t="str">
        <f t="shared" si="4"/>
        <v/>
      </c>
      <c r="R17" s="50" t="str">
        <f t="shared" si="5"/>
        <v/>
      </c>
      <c r="S17" s="60" t="str">
        <f t="shared" si="44"/>
        <v/>
      </c>
      <c r="T17" s="145">
        <v>18</v>
      </c>
      <c r="U17" s="36" t="str">
        <f t="shared" si="6"/>
        <v/>
      </c>
      <c r="V17" s="32" t="str">
        <f t="shared" si="7"/>
        <v/>
      </c>
      <c r="W17" s="33" t="str">
        <f t="shared" si="45"/>
        <v/>
      </c>
      <c r="X17" s="35" t="str">
        <f t="shared" si="46"/>
        <v/>
      </c>
      <c r="Y17" s="49" t="str">
        <f t="shared" si="47"/>
        <v/>
      </c>
      <c r="Z17" s="27" t="str">
        <f t="shared" si="8"/>
        <v/>
      </c>
      <c r="AA17" s="50" t="str">
        <f t="shared" si="9"/>
        <v/>
      </c>
      <c r="AB17" s="60" t="str">
        <f t="shared" si="48"/>
        <v/>
      </c>
      <c r="AC17" s="145">
        <v>18</v>
      </c>
      <c r="AD17" s="36" t="str">
        <f t="shared" si="10"/>
        <v/>
      </c>
      <c r="AE17" s="32" t="str">
        <f t="shared" si="11"/>
        <v/>
      </c>
      <c r="AF17" s="33" t="str">
        <f t="shared" si="49"/>
        <v/>
      </c>
      <c r="AG17" s="35" t="str">
        <f t="shared" si="50"/>
        <v/>
      </c>
      <c r="AH17" s="49" t="str">
        <f t="shared" si="51"/>
        <v/>
      </c>
      <c r="AI17" s="27" t="str">
        <f t="shared" si="12"/>
        <v/>
      </c>
      <c r="AJ17" s="50" t="str">
        <f t="shared" si="13"/>
        <v/>
      </c>
      <c r="AK17" s="60" t="str">
        <f t="shared" si="52"/>
        <v/>
      </c>
      <c r="AL17" s="145">
        <v>18</v>
      </c>
      <c r="AM17" s="36" t="str">
        <f t="shared" si="14"/>
        <v/>
      </c>
      <c r="AN17" s="32" t="str">
        <f t="shared" si="15"/>
        <v/>
      </c>
      <c r="AO17" s="33" t="str">
        <f t="shared" si="53"/>
        <v/>
      </c>
      <c r="AP17" s="35" t="str">
        <f t="shared" si="54"/>
        <v/>
      </c>
      <c r="AQ17" s="49" t="str">
        <f t="shared" si="55"/>
        <v/>
      </c>
      <c r="AR17" s="27" t="str">
        <f t="shared" si="16"/>
        <v/>
      </c>
      <c r="AS17" s="50" t="str">
        <f t="shared" si="17"/>
        <v/>
      </c>
      <c r="AT17" s="60" t="str">
        <f t="shared" si="56"/>
        <v/>
      </c>
      <c r="AU17" s="145">
        <v>18</v>
      </c>
      <c r="AV17" s="36" t="str">
        <f t="shared" si="18"/>
        <v/>
      </c>
      <c r="AW17" s="32" t="str">
        <f t="shared" si="19"/>
        <v/>
      </c>
      <c r="AX17" s="33" t="str">
        <f t="shared" si="57"/>
        <v/>
      </c>
      <c r="AY17" s="35" t="str">
        <f t="shared" si="58"/>
        <v/>
      </c>
      <c r="AZ17" s="49" t="str">
        <f t="shared" si="59"/>
        <v/>
      </c>
      <c r="BA17" s="27" t="str">
        <f t="shared" si="20"/>
        <v/>
      </c>
      <c r="BB17" s="50" t="str">
        <f t="shared" si="21"/>
        <v/>
      </c>
      <c r="BC17" s="60" t="str">
        <f t="shared" si="60"/>
        <v/>
      </c>
      <c r="BD17" s="145">
        <v>18</v>
      </c>
      <c r="BE17" s="36" t="str">
        <f t="shared" si="22"/>
        <v/>
      </c>
      <c r="BF17" s="32" t="str">
        <f t="shared" si="23"/>
        <v/>
      </c>
      <c r="BG17" s="33" t="str">
        <f t="shared" si="61"/>
        <v/>
      </c>
      <c r="BH17" s="35" t="str">
        <f t="shared" si="62"/>
        <v/>
      </c>
      <c r="BI17" s="49" t="str">
        <f t="shared" si="63"/>
        <v/>
      </c>
      <c r="BJ17" s="27" t="str">
        <f t="shared" si="24"/>
        <v/>
      </c>
      <c r="BK17" s="50" t="str">
        <f t="shared" si="25"/>
        <v/>
      </c>
      <c r="BL17" s="60" t="str">
        <f t="shared" si="64"/>
        <v/>
      </c>
      <c r="BM17" s="145">
        <v>18</v>
      </c>
      <c r="BN17" s="36" t="str">
        <f t="shared" si="26"/>
        <v/>
      </c>
      <c r="BO17" s="32" t="str">
        <f t="shared" si="27"/>
        <v/>
      </c>
      <c r="BP17" s="33" t="str">
        <f t="shared" si="65"/>
        <v/>
      </c>
      <c r="BQ17" s="35" t="str">
        <f t="shared" si="66"/>
        <v/>
      </c>
      <c r="BR17" s="49" t="str">
        <f t="shared" si="67"/>
        <v/>
      </c>
      <c r="BS17" s="27" t="str">
        <f t="shared" si="28"/>
        <v/>
      </c>
      <c r="BT17" s="50" t="str">
        <f t="shared" si="29"/>
        <v/>
      </c>
      <c r="BU17" s="60" t="str">
        <f t="shared" si="68"/>
        <v/>
      </c>
      <c r="BV17" s="5">
        <v>18</v>
      </c>
      <c r="BX17" s="78">
        <v>18</v>
      </c>
      <c r="BY17" s="105" t="str">
        <f t="shared" si="30"/>
        <v/>
      </c>
      <c r="BZ17" s="105" t="str">
        <f t="shared" si="69"/>
        <v/>
      </c>
      <c r="CA17" s="105" t="str">
        <f t="shared" si="70"/>
        <v/>
      </c>
      <c r="CB17" s="106" t="str">
        <f t="shared" si="31"/>
        <v/>
      </c>
      <c r="CC17" s="107" t="str">
        <f t="shared" si="71"/>
        <v/>
      </c>
      <c r="CD17" s="88" t="str">
        <f t="shared" si="72"/>
        <v/>
      </c>
      <c r="CE17" s="23" t="str">
        <f t="shared" si="32"/>
        <v/>
      </c>
      <c r="CF17" s="24" t="str">
        <f t="shared" si="33"/>
        <v/>
      </c>
      <c r="CG17" s="89" t="str">
        <f t="shared" si="34"/>
        <v/>
      </c>
      <c r="CH17" s="22"/>
      <c r="CI17" s="78">
        <v>18</v>
      </c>
      <c r="CJ17" s="105" t="e">
        <f t="shared" si="73"/>
        <v>#N/A</v>
      </c>
      <c r="CK17" s="105" t="e">
        <f t="shared" si="74"/>
        <v>#N/A</v>
      </c>
      <c r="CL17" s="105" t="e">
        <f t="shared" si="75"/>
        <v>#N/A</v>
      </c>
      <c r="CM17" s="105" t="e">
        <f t="shared" si="76"/>
        <v>#N/A</v>
      </c>
      <c r="CN17" s="115" t="e">
        <f t="shared" si="77"/>
        <v>#N/A</v>
      </c>
      <c r="CO17" s="105" t="e">
        <f t="shared" si="78"/>
        <v>#N/A</v>
      </c>
      <c r="CP17" s="115" t="e">
        <f t="shared" si="79"/>
        <v>#N/A</v>
      </c>
    </row>
    <row r="18" spans="1:94" ht="15" customHeight="1">
      <c r="A18" s="5">
        <v>19</v>
      </c>
      <c r="B18" s="30" t="str">
        <f t="shared" si="0"/>
        <v/>
      </c>
      <c r="C18" s="27" t="str">
        <f t="shared" si="81"/>
        <v/>
      </c>
      <c r="D18" s="119" t="str">
        <f t="shared" si="35"/>
        <v/>
      </c>
      <c r="E18" s="28" t="str">
        <f t="shared" si="80"/>
        <v/>
      </c>
      <c r="F18" s="29" t="str">
        <f t="shared" si="82"/>
        <v/>
      </c>
      <c r="G18" s="49" t="str">
        <f t="shared" si="37"/>
        <v/>
      </c>
      <c r="H18" s="27" t="str">
        <f t="shared" si="38"/>
        <v/>
      </c>
      <c r="I18" s="50" t="str">
        <f t="shared" si="39"/>
        <v/>
      </c>
      <c r="J18" s="43" t="str">
        <f t="shared" si="40"/>
        <v/>
      </c>
      <c r="K18" s="145">
        <v>19</v>
      </c>
      <c r="L18" s="36" t="str">
        <f>IF(A18&gt;=$M$5,B18*(1-$M$6),"")</f>
        <v/>
      </c>
      <c r="M18" s="32" t="str">
        <f t="shared" si="3"/>
        <v/>
      </c>
      <c r="N18" s="33" t="str">
        <f t="shared" si="41"/>
        <v/>
      </c>
      <c r="O18" s="35" t="str">
        <f t="shared" si="42"/>
        <v/>
      </c>
      <c r="P18" s="49" t="str">
        <f t="shared" si="43"/>
        <v/>
      </c>
      <c r="Q18" s="27" t="str">
        <f t="shared" si="4"/>
        <v/>
      </c>
      <c r="R18" s="50" t="str">
        <f t="shared" si="5"/>
        <v/>
      </c>
      <c r="S18" s="60" t="str">
        <f t="shared" si="44"/>
        <v/>
      </c>
      <c r="T18" s="145">
        <v>19</v>
      </c>
      <c r="U18" s="36" t="str">
        <f t="shared" si="6"/>
        <v/>
      </c>
      <c r="V18" s="32" t="str">
        <f t="shared" si="7"/>
        <v/>
      </c>
      <c r="W18" s="33" t="str">
        <f t="shared" si="45"/>
        <v/>
      </c>
      <c r="X18" s="35" t="str">
        <f t="shared" si="46"/>
        <v/>
      </c>
      <c r="Y18" s="49" t="str">
        <f t="shared" si="47"/>
        <v/>
      </c>
      <c r="Z18" s="27" t="str">
        <f t="shared" si="8"/>
        <v/>
      </c>
      <c r="AA18" s="50" t="str">
        <f t="shared" si="9"/>
        <v/>
      </c>
      <c r="AB18" s="60" t="str">
        <f t="shared" si="48"/>
        <v/>
      </c>
      <c r="AC18" s="145">
        <v>19</v>
      </c>
      <c r="AD18" s="36" t="str">
        <f t="shared" si="10"/>
        <v/>
      </c>
      <c r="AE18" s="32" t="str">
        <f t="shared" si="11"/>
        <v/>
      </c>
      <c r="AF18" s="33" t="str">
        <f t="shared" si="49"/>
        <v/>
      </c>
      <c r="AG18" s="35" t="str">
        <f t="shared" si="50"/>
        <v/>
      </c>
      <c r="AH18" s="49" t="str">
        <f t="shared" si="51"/>
        <v/>
      </c>
      <c r="AI18" s="27" t="str">
        <f t="shared" si="12"/>
        <v/>
      </c>
      <c r="AJ18" s="50" t="str">
        <f t="shared" si="13"/>
        <v/>
      </c>
      <c r="AK18" s="60" t="str">
        <f t="shared" si="52"/>
        <v/>
      </c>
      <c r="AL18" s="145">
        <v>19</v>
      </c>
      <c r="AM18" s="36" t="str">
        <f t="shared" si="14"/>
        <v/>
      </c>
      <c r="AN18" s="32" t="str">
        <f t="shared" si="15"/>
        <v/>
      </c>
      <c r="AO18" s="33" t="str">
        <f t="shared" si="53"/>
        <v/>
      </c>
      <c r="AP18" s="35" t="str">
        <f t="shared" si="54"/>
        <v/>
      </c>
      <c r="AQ18" s="49" t="str">
        <f t="shared" si="55"/>
        <v/>
      </c>
      <c r="AR18" s="27" t="str">
        <f t="shared" si="16"/>
        <v/>
      </c>
      <c r="AS18" s="50" t="str">
        <f t="shared" si="17"/>
        <v/>
      </c>
      <c r="AT18" s="60" t="str">
        <f t="shared" si="56"/>
        <v/>
      </c>
      <c r="AU18" s="145">
        <v>19</v>
      </c>
      <c r="AV18" s="36" t="str">
        <f t="shared" si="18"/>
        <v/>
      </c>
      <c r="AW18" s="32" t="str">
        <f t="shared" si="19"/>
        <v/>
      </c>
      <c r="AX18" s="33" t="str">
        <f t="shared" si="57"/>
        <v/>
      </c>
      <c r="AY18" s="35" t="str">
        <f t="shared" si="58"/>
        <v/>
      </c>
      <c r="AZ18" s="49" t="str">
        <f t="shared" si="59"/>
        <v/>
      </c>
      <c r="BA18" s="27" t="str">
        <f t="shared" si="20"/>
        <v/>
      </c>
      <c r="BB18" s="50" t="str">
        <f t="shared" si="21"/>
        <v/>
      </c>
      <c r="BC18" s="60" t="str">
        <f t="shared" si="60"/>
        <v/>
      </c>
      <c r="BD18" s="145">
        <v>19</v>
      </c>
      <c r="BE18" s="36" t="str">
        <f t="shared" si="22"/>
        <v/>
      </c>
      <c r="BF18" s="32" t="str">
        <f t="shared" si="23"/>
        <v/>
      </c>
      <c r="BG18" s="33" t="str">
        <f t="shared" si="61"/>
        <v/>
      </c>
      <c r="BH18" s="35" t="str">
        <f t="shared" si="62"/>
        <v/>
      </c>
      <c r="BI18" s="49" t="str">
        <f t="shared" si="63"/>
        <v/>
      </c>
      <c r="BJ18" s="27" t="str">
        <f t="shared" si="24"/>
        <v/>
      </c>
      <c r="BK18" s="50" t="str">
        <f t="shared" si="25"/>
        <v/>
      </c>
      <c r="BL18" s="60" t="str">
        <f t="shared" si="64"/>
        <v/>
      </c>
      <c r="BM18" s="145">
        <v>19</v>
      </c>
      <c r="BN18" s="36" t="str">
        <f t="shared" si="26"/>
        <v/>
      </c>
      <c r="BO18" s="32" t="str">
        <f t="shared" si="27"/>
        <v/>
      </c>
      <c r="BP18" s="33" t="str">
        <f t="shared" si="65"/>
        <v/>
      </c>
      <c r="BQ18" s="35" t="str">
        <f t="shared" si="66"/>
        <v/>
      </c>
      <c r="BR18" s="49" t="str">
        <f t="shared" si="67"/>
        <v/>
      </c>
      <c r="BS18" s="27" t="str">
        <f t="shared" si="28"/>
        <v/>
      </c>
      <c r="BT18" s="50" t="str">
        <f t="shared" si="29"/>
        <v/>
      </c>
      <c r="BU18" s="60" t="str">
        <f t="shared" si="68"/>
        <v/>
      </c>
      <c r="BV18" s="5">
        <v>19</v>
      </c>
      <c r="BX18" s="78">
        <v>19</v>
      </c>
      <c r="BY18" s="105" t="str">
        <f t="shared" si="30"/>
        <v/>
      </c>
      <c r="BZ18" s="105" t="str">
        <f t="shared" si="69"/>
        <v/>
      </c>
      <c r="CA18" s="105" t="str">
        <f t="shared" si="70"/>
        <v/>
      </c>
      <c r="CB18" s="106" t="str">
        <f t="shared" si="31"/>
        <v/>
      </c>
      <c r="CC18" s="107" t="str">
        <f t="shared" si="71"/>
        <v/>
      </c>
      <c r="CD18" s="88" t="str">
        <f t="shared" si="72"/>
        <v/>
      </c>
      <c r="CE18" s="23" t="str">
        <f t="shared" si="32"/>
        <v/>
      </c>
      <c r="CF18" s="24" t="str">
        <f t="shared" si="33"/>
        <v/>
      </c>
      <c r="CG18" s="89" t="str">
        <f t="shared" si="34"/>
        <v/>
      </c>
      <c r="CH18" s="22"/>
      <c r="CI18" s="78">
        <v>19</v>
      </c>
      <c r="CJ18" s="105" t="e">
        <f t="shared" si="73"/>
        <v>#N/A</v>
      </c>
      <c r="CK18" s="105" t="e">
        <f t="shared" si="74"/>
        <v>#N/A</v>
      </c>
      <c r="CL18" s="105" t="e">
        <f t="shared" si="75"/>
        <v>#N/A</v>
      </c>
      <c r="CM18" s="105" t="e">
        <f t="shared" si="76"/>
        <v>#N/A</v>
      </c>
      <c r="CN18" s="115" t="e">
        <f t="shared" si="77"/>
        <v>#N/A</v>
      </c>
      <c r="CO18" s="105" t="e">
        <f t="shared" si="78"/>
        <v>#N/A</v>
      </c>
      <c r="CP18" s="115" t="e">
        <f t="shared" si="79"/>
        <v>#N/A</v>
      </c>
    </row>
    <row r="19" spans="1:94" ht="15" customHeight="1" thickBot="1">
      <c r="A19" s="6">
        <v>20</v>
      </c>
      <c r="B19" s="37" t="str">
        <f t="shared" si="0"/>
        <v/>
      </c>
      <c r="C19" s="38" t="str">
        <f t="shared" si="81"/>
        <v/>
      </c>
      <c r="D19" s="120" t="str">
        <f t="shared" si="35"/>
        <v/>
      </c>
      <c r="E19" s="39" t="str">
        <f t="shared" si="80"/>
        <v/>
      </c>
      <c r="F19" s="40" t="str">
        <f t="shared" si="82"/>
        <v/>
      </c>
      <c r="G19" s="51" t="str">
        <f t="shared" si="37"/>
        <v/>
      </c>
      <c r="H19" s="38" t="str">
        <f t="shared" si="38"/>
        <v/>
      </c>
      <c r="I19" s="52" t="str">
        <f t="shared" si="39"/>
        <v/>
      </c>
      <c r="J19" s="44" t="str">
        <f t="shared" si="40"/>
        <v/>
      </c>
      <c r="K19" s="145">
        <v>20</v>
      </c>
      <c r="L19" s="63" t="str">
        <f t="shared" si="2"/>
        <v/>
      </c>
      <c r="M19" s="64" t="str">
        <f t="shared" si="3"/>
        <v/>
      </c>
      <c r="N19" s="65" t="str">
        <f t="shared" si="41"/>
        <v/>
      </c>
      <c r="O19" s="66" t="str">
        <f t="shared" si="42"/>
        <v/>
      </c>
      <c r="P19" s="51" t="str">
        <f t="shared" si="43"/>
        <v/>
      </c>
      <c r="Q19" s="38" t="str">
        <f t="shared" si="4"/>
        <v/>
      </c>
      <c r="R19" s="52" t="str">
        <f t="shared" si="5"/>
        <v/>
      </c>
      <c r="S19" s="61" t="str">
        <f t="shared" si="44"/>
        <v/>
      </c>
      <c r="T19" s="145">
        <v>20</v>
      </c>
      <c r="U19" s="41" t="str">
        <f t="shared" si="6"/>
        <v/>
      </c>
      <c r="V19" s="38" t="str">
        <f t="shared" si="7"/>
        <v/>
      </c>
      <c r="W19" s="39" t="str">
        <f t="shared" si="45"/>
        <v/>
      </c>
      <c r="X19" s="66" t="str">
        <f t="shared" si="46"/>
        <v/>
      </c>
      <c r="Y19" s="51" t="str">
        <f t="shared" si="47"/>
        <v/>
      </c>
      <c r="Z19" s="38" t="str">
        <f t="shared" si="8"/>
        <v/>
      </c>
      <c r="AA19" s="52" t="str">
        <f t="shared" si="9"/>
        <v/>
      </c>
      <c r="AB19" s="61" t="str">
        <f t="shared" si="48"/>
        <v/>
      </c>
      <c r="AC19" s="145">
        <v>20</v>
      </c>
      <c r="AD19" s="41" t="str">
        <f t="shared" si="10"/>
        <v/>
      </c>
      <c r="AE19" s="38" t="str">
        <f t="shared" si="11"/>
        <v/>
      </c>
      <c r="AF19" s="39" t="str">
        <f t="shared" si="49"/>
        <v/>
      </c>
      <c r="AG19" s="66" t="str">
        <f t="shared" si="50"/>
        <v/>
      </c>
      <c r="AH19" s="51" t="str">
        <f t="shared" si="51"/>
        <v/>
      </c>
      <c r="AI19" s="38" t="str">
        <f t="shared" si="12"/>
        <v/>
      </c>
      <c r="AJ19" s="52" t="str">
        <f t="shared" si="13"/>
        <v/>
      </c>
      <c r="AK19" s="61" t="str">
        <f t="shared" si="52"/>
        <v/>
      </c>
      <c r="AL19" s="145">
        <v>20</v>
      </c>
      <c r="AM19" s="41" t="str">
        <f t="shared" si="14"/>
        <v/>
      </c>
      <c r="AN19" s="38" t="str">
        <f t="shared" si="15"/>
        <v/>
      </c>
      <c r="AO19" s="39" t="str">
        <f t="shared" si="53"/>
        <v/>
      </c>
      <c r="AP19" s="66" t="str">
        <f t="shared" si="54"/>
        <v/>
      </c>
      <c r="AQ19" s="51" t="str">
        <f t="shared" si="55"/>
        <v/>
      </c>
      <c r="AR19" s="38" t="str">
        <f t="shared" si="16"/>
        <v/>
      </c>
      <c r="AS19" s="52" t="str">
        <f t="shared" si="17"/>
        <v/>
      </c>
      <c r="AT19" s="61" t="str">
        <f t="shared" si="56"/>
        <v/>
      </c>
      <c r="AU19" s="145">
        <v>20</v>
      </c>
      <c r="AV19" s="41" t="str">
        <f t="shared" si="18"/>
        <v/>
      </c>
      <c r="AW19" s="38" t="str">
        <f t="shared" si="19"/>
        <v/>
      </c>
      <c r="AX19" s="39" t="str">
        <f t="shared" si="57"/>
        <v/>
      </c>
      <c r="AY19" s="66" t="str">
        <f t="shared" si="58"/>
        <v/>
      </c>
      <c r="AZ19" s="51" t="str">
        <f t="shared" si="59"/>
        <v/>
      </c>
      <c r="BA19" s="38" t="str">
        <f t="shared" si="20"/>
        <v/>
      </c>
      <c r="BB19" s="52" t="str">
        <f t="shared" si="21"/>
        <v/>
      </c>
      <c r="BC19" s="61" t="str">
        <f t="shared" si="60"/>
        <v/>
      </c>
      <c r="BD19" s="145">
        <v>20</v>
      </c>
      <c r="BE19" s="41" t="str">
        <f t="shared" si="22"/>
        <v/>
      </c>
      <c r="BF19" s="38" t="str">
        <f t="shared" si="23"/>
        <v/>
      </c>
      <c r="BG19" s="39" t="str">
        <f t="shared" si="61"/>
        <v/>
      </c>
      <c r="BH19" s="66" t="str">
        <f t="shared" si="62"/>
        <v/>
      </c>
      <c r="BI19" s="51" t="str">
        <f t="shared" si="63"/>
        <v/>
      </c>
      <c r="BJ19" s="38" t="str">
        <f t="shared" si="24"/>
        <v/>
      </c>
      <c r="BK19" s="52" t="str">
        <f t="shared" si="25"/>
        <v/>
      </c>
      <c r="BL19" s="61" t="str">
        <f t="shared" si="64"/>
        <v/>
      </c>
      <c r="BM19" s="145">
        <v>20</v>
      </c>
      <c r="BN19" s="41" t="str">
        <f t="shared" si="26"/>
        <v/>
      </c>
      <c r="BO19" s="38" t="str">
        <f t="shared" si="27"/>
        <v/>
      </c>
      <c r="BP19" s="39" t="str">
        <f t="shared" si="65"/>
        <v/>
      </c>
      <c r="BQ19" s="66" t="str">
        <f t="shared" si="66"/>
        <v/>
      </c>
      <c r="BR19" s="51" t="str">
        <f t="shared" si="67"/>
        <v/>
      </c>
      <c r="BS19" s="38" t="str">
        <f t="shared" si="28"/>
        <v/>
      </c>
      <c r="BT19" s="52" t="str">
        <f t="shared" si="29"/>
        <v/>
      </c>
      <c r="BU19" s="61" t="str">
        <f t="shared" si="68"/>
        <v/>
      </c>
      <c r="BV19" s="5">
        <v>20</v>
      </c>
      <c r="BX19" s="79">
        <v>20</v>
      </c>
      <c r="BY19" s="108" t="str">
        <f t="shared" si="30"/>
        <v/>
      </c>
      <c r="BZ19" s="162" t="str">
        <f t="shared" si="69"/>
        <v/>
      </c>
      <c r="CA19" s="108" t="str">
        <f t="shared" si="70"/>
        <v/>
      </c>
      <c r="CB19" s="109" t="str">
        <f t="shared" si="31"/>
        <v/>
      </c>
      <c r="CC19" s="110" t="str">
        <f t="shared" si="71"/>
        <v/>
      </c>
      <c r="CD19" s="90" t="str">
        <f t="shared" si="72"/>
        <v/>
      </c>
      <c r="CE19" s="91" t="str">
        <f t="shared" si="32"/>
        <v/>
      </c>
      <c r="CF19" s="92" t="str">
        <f t="shared" si="33"/>
        <v/>
      </c>
      <c r="CG19" s="93" t="str">
        <f>IF($B$5&gt;$A19,"",0.68678+0.97671*CF19+-0.03031*(BY19^0.5)*BZ19/100)</f>
        <v/>
      </c>
      <c r="CH19" s="22"/>
      <c r="CI19" s="79">
        <v>20</v>
      </c>
      <c r="CJ19" s="108" t="e">
        <f t="shared" si="73"/>
        <v>#N/A</v>
      </c>
      <c r="CK19" s="108" t="e">
        <f t="shared" si="74"/>
        <v>#N/A</v>
      </c>
      <c r="CL19" s="108" t="e">
        <f t="shared" si="75"/>
        <v>#N/A</v>
      </c>
      <c r="CM19" s="108" t="e">
        <f t="shared" si="76"/>
        <v>#N/A</v>
      </c>
      <c r="CN19" s="116" t="e">
        <f t="shared" si="77"/>
        <v>#N/A</v>
      </c>
      <c r="CO19" s="108" t="e">
        <f t="shared" si="78"/>
        <v>#N/A</v>
      </c>
      <c r="CP19" s="116" t="e">
        <f t="shared" si="79"/>
        <v>#N/A</v>
      </c>
    </row>
    <row r="20" spans="1:94" ht="15" customHeight="1">
      <c r="A20" s="4">
        <v>21</v>
      </c>
      <c r="B20" s="30" t="str">
        <f t="shared" si="0"/>
        <v/>
      </c>
      <c r="C20" s="27" t="str">
        <f t="shared" si="81"/>
        <v/>
      </c>
      <c r="D20" s="119" t="str">
        <f t="shared" si="35"/>
        <v/>
      </c>
      <c r="E20" s="28" t="str">
        <f t="shared" si="80"/>
        <v/>
      </c>
      <c r="F20" s="29" t="str">
        <f t="shared" si="82"/>
        <v/>
      </c>
      <c r="G20" s="49" t="str">
        <f t="shared" si="37"/>
        <v/>
      </c>
      <c r="H20" s="27" t="str">
        <f t="shared" si="38"/>
        <v/>
      </c>
      <c r="I20" s="50" t="str">
        <f t="shared" si="39"/>
        <v/>
      </c>
      <c r="J20" s="43" t="str">
        <f t="shared" si="40"/>
        <v/>
      </c>
      <c r="K20" s="145">
        <v>21</v>
      </c>
      <c r="L20" s="31" t="str">
        <f t="shared" si="2"/>
        <v/>
      </c>
      <c r="M20" s="27" t="str">
        <f t="shared" si="3"/>
        <v/>
      </c>
      <c r="N20" s="28" t="str">
        <f t="shared" si="41"/>
        <v/>
      </c>
      <c r="O20" s="29" t="str">
        <f t="shared" si="42"/>
        <v/>
      </c>
      <c r="P20" s="49" t="str">
        <f t="shared" si="43"/>
        <v/>
      </c>
      <c r="Q20" s="27" t="str">
        <f t="shared" si="4"/>
        <v/>
      </c>
      <c r="R20" s="50" t="str">
        <f t="shared" si="5"/>
        <v/>
      </c>
      <c r="S20" s="43" t="str">
        <f t="shared" si="44"/>
        <v/>
      </c>
      <c r="T20" s="145">
        <v>21</v>
      </c>
      <c r="U20" s="31" t="str">
        <f t="shared" si="6"/>
        <v/>
      </c>
      <c r="V20" s="27" t="str">
        <f t="shared" si="7"/>
        <v/>
      </c>
      <c r="W20" s="28" t="str">
        <f t="shared" si="45"/>
        <v/>
      </c>
      <c r="X20" s="29" t="str">
        <f t="shared" si="46"/>
        <v/>
      </c>
      <c r="Y20" s="49" t="str">
        <f t="shared" si="47"/>
        <v/>
      </c>
      <c r="Z20" s="27" t="str">
        <f t="shared" si="8"/>
        <v/>
      </c>
      <c r="AA20" s="50" t="str">
        <f t="shared" si="9"/>
        <v/>
      </c>
      <c r="AB20" s="43" t="str">
        <f t="shared" si="48"/>
        <v/>
      </c>
      <c r="AC20" s="145">
        <v>21</v>
      </c>
      <c r="AD20" s="31" t="str">
        <f t="shared" si="10"/>
        <v/>
      </c>
      <c r="AE20" s="27" t="str">
        <f t="shared" si="11"/>
        <v/>
      </c>
      <c r="AF20" s="28" t="str">
        <f t="shared" si="49"/>
        <v/>
      </c>
      <c r="AG20" s="29" t="str">
        <f t="shared" si="50"/>
        <v/>
      </c>
      <c r="AH20" s="49" t="str">
        <f t="shared" si="51"/>
        <v/>
      </c>
      <c r="AI20" s="27" t="str">
        <f t="shared" si="12"/>
        <v/>
      </c>
      <c r="AJ20" s="50" t="str">
        <f t="shared" si="13"/>
        <v/>
      </c>
      <c r="AK20" s="43" t="str">
        <f t="shared" si="52"/>
        <v/>
      </c>
      <c r="AL20" s="145">
        <v>21</v>
      </c>
      <c r="AM20" s="31" t="str">
        <f t="shared" si="14"/>
        <v/>
      </c>
      <c r="AN20" s="27" t="str">
        <f t="shared" si="15"/>
        <v/>
      </c>
      <c r="AO20" s="28" t="str">
        <f t="shared" si="53"/>
        <v/>
      </c>
      <c r="AP20" s="29" t="str">
        <f t="shared" si="54"/>
        <v/>
      </c>
      <c r="AQ20" s="49" t="str">
        <f t="shared" si="55"/>
        <v/>
      </c>
      <c r="AR20" s="27" t="str">
        <f t="shared" si="16"/>
        <v/>
      </c>
      <c r="AS20" s="50" t="str">
        <f t="shared" si="17"/>
        <v/>
      </c>
      <c r="AT20" s="43" t="str">
        <f t="shared" si="56"/>
        <v/>
      </c>
      <c r="AU20" s="145">
        <v>21</v>
      </c>
      <c r="AV20" s="31" t="str">
        <f t="shared" si="18"/>
        <v/>
      </c>
      <c r="AW20" s="27" t="str">
        <f t="shared" si="19"/>
        <v/>
      </c>
      <c r="AX20" s="28" t="str">
        <f t="shared" si="57"/>
        <v/>
      </c>
      <c r="AY20" s="29" t="str">
        <f t="shared" si="58"/>
        <v/>
      </c>
      <c r="AZ20" s="49" t="str">
        <f t="shared" si="59"/>
        <v/>
      </c>
      <c r="BA20" s="27" t="str">
        <f t="shared" si="20"/>
        <v/>
      </c>
      <c r="BB20" s="50" t="str">
        <f t="shared" si="21"/>
        <v/>
      </c>
      <c r="BC20" s="43" t="str">
        <f t="shared" si="60"/>
        <v/>
      </c>
      <c r="BD20" s="145">
        <v>21</v>
      </c>
      <c r="BE20" s="31" t="str">
        <f t="shared" si="22"/>
        <v/>
      </c>
      <c r="BF20" s="27" t="str">
        <f t="shared" si="23"/>
        <v/>
      </c>
      <c r="BG20" s="28" t="str">
        <f t="shared" si="61"/>
        <v/>
      </c>
      <c r="BH20" s="29" t="str">
        <f t="shared" si="62"/>
        <v/>
      </c>
      <c r="BI20" s="49" t="str">
        <f t="shared" si="63"/>
        <v/>
      </c>
      <c r="BJ20" s="27" t="str">
        <f t="shared" si="24"/>
        <v/>
      </c>
      <c r="BK20" s="50" t="str">
        <f t="shared" si="25"/>
        <v/>
      </c>
      <c r="BL20" s="43" t="str">
        <f t="shared" si="64"/>
        <v/>
      </c>
      <c r="BM20" s="145">
        <v>21</v>
      </c>
      <c r="BN20" s="31" t="str">
        <f t="shared" si="26"/>
        <v/>
      </c>
      <c r="BO20" s="27" t="str">
        <f t="shared" si="27"/>
        <v/>
      </c>
      <c r="BP20" s="28" t="str">
        <f t="shared" si="65"/>
        <v/>
      </c>
      <c r="BQ20" s="29" t="str">
        <f t="shared" si="66"/>
        <v/>
      </c>
      <c r="BR20" s="49" t="str">
        <f t="shared" si="67"/>
        <v/>
      </c>
      <c r="BS20" s="27" t="str">
        <f t="shared" si="28"/>
        <v/>
      </c>
      <c r="BT20" s="50" t="str">
        <f t="shared" si="29"/>
        <v/>
      </c>
      <c r="BU20" s="43" t="str">
        <f t="shared" si="68"/>
        <v/>
      </c>
      <c r="BV20" s="5">
        <v>21</v>
      </c>
      <c r="BX20" s="80">
        <v>21</v>
      </c>
      <c r="BY20" s="102" t="str">
        <f t="shared" si="30"/>
        <v/>
      </c>
      <c r="BZ20" s="163" t="str">
        <f t="shared" si="69"/>
        <v/>
      </c>
      <c r="CA20" s="102" t="str">
        <f t="shared" si="70"/>
        <v/>
      </c>
      <c r="CB20" s="103" t="str">
        <f t="shared" si="31"/>
        <v/>
      </c>
      <c r="CC20" s="104" t="str">
        <f t="shared" si="71"/>
        <v/>
      </c>
      <c r="CD20" s="94" t="str">
        <f t="shared" si="72"/>
        <v/>
      </c>
      <c r="CE20" s="95" t="str">
        <f t="shared" si="32"/>
        <v/>
      </c>
      <c r="CF20" s="96" t="str">
        <f t="shared" si="33"/>
        <v/>
      </c>
      <c r="CG20" s="97" t="str">
        <f t="shared" si="34"/>
        <v/>
      </c>
      <c r="CH20" s="22"/>
      <c r="CI20" s="80">
        <v>21</v>
      </c>
      <c r="CJ20" s="102" t="e">
        <f t="shared" si="73"/>
        <v>#N/A</v>
      </c>
      <c r="CK20" s="102" t="e">
        <f t="shared" si="74"/>
        <v>#N/A</v>
      </c>
      <c r="CL20" s="102" t="e">
        <f t="shared" si="75"/>
        <v>#N/A</v>
      </c>
      <c r="CM20" s="102" t="e">
        <f t="shared" si="76"/>
        <v>#N/A</v>
      </c>
      <c r="CN20" s="114" t="e">
        <f t="shared" si="77"/>
        <v>#N/A</v>
      </c>
      <c r="CO20" s="102" t="e">
        <f t="shared" si="78"/>
        <v>#N/A</v>
      </c>
      <c r="CP20" s="114" t="e">
        <f t="shared" si="79"/>
        <v>#N/A</v>
      </c>
    </row>
    <row r="21" spans="1:94" ht="15" customHeight="1">
      <c r="A21" s="5">
        <v>22</v>
      </c>
      <c r="B21" s="34">
        <f t="shared" si="0"/>
        <v>1950</v>
      </c>
      <c r="C21" s="32">
        <f t="shared" si="81"/>
        <v>12</v>
      </c>
      <c r="D21" s="121">
        <f t="shared" si="35"/>
        <v>1827.0581293351715</v>
      </c>
      <c r="E21" s="33">
        <f t="shared" si="80"/>
        <v>0.8</v>
      </c>
      <c r="F21" s="35">
        <f t="shared" si="82"/>
        <v>308.88630606900523</v>
      </c>
      <c r="G21" s="53">
        <f t="shared" si="37"/>
        <v>6.8787616007101082</v>
      </c>
      <c r="H21" s="32">
        <f t="shared" si="38"/>
        <v>44.90434819504695</v>
      </c>
      <c r="I21" s="54">
        <f t="shared" si="39"/>
        <v>17.123082614351354</v>
      </c>
      <c r="J21" s="45">
        <f t="shared" si="40"/>
        <v>17.250451617148073</v>
      </c>
      <c r="K21" s="145">
        <v>22</v>
      </c>
      <c r="L21" s="36" t="str">
        <f t="shared" si="2"/>
        <v/>
      </c>
      <c r="M21" s="32" t="str">
        <f t="shared" si="3"/>
        <v/>
      </c>
      <c r="N21" s="33" t="str">
        <f t="shared" si="41"/>
        <v/>
      </c>
      <c r="O21" s="35" t="str">
        <f t="shared" si="42"/>
        <v/>
      </c>
      <c r="P21" s="53" t="str">
        <f t="shared" si="43"/>
        <v/>
      </c>
      <c r="Q21" s="32" t="str">
        <f t="shared" si="4"/>
        <v/>
      </c>
      <c r="R21" s="54" t="str">
        <f t="shared" si="5"/>
        <v/>
      </c>
      <c r="S21" s="45" t="str">
        <f t="shared" si="44"/>
        <v/>
      </c>
      <c r="T21" s="145">
        <v>22</v>
      </c>
      <c r="U21" s="36" t="str">
        <f t="shared" si="6"/>
        <v/>
      </c>
      <c r="V21" s="32" t="str">
        <f t="shared" si="7"/>
        <v/>
      </c>
      <c r="W21" s="33" t="str">
        <f t="shared" si="45"/>
        <v/>
      </c>
      <c r="X21" s="35" t="str">
        <f t="shared" si="46"/>
        <v/>
      </c>
      <c r="Y21" s="53" t="str">
        <f t="shared" si="47"/>
        <v/>
      </c>
      <c r="Z21" s="32" t="str">
        <f t="shared" si="8"/>
        <v/>
      </c>
      <c r="AA21" s="54" t="str">
        <f t="shared" si="9"/>
        <v/>
      </c>
      <c r="AB21" s="45" t="str">
        <f t="shared" si="48"/>
        <v/>
      </c>
      <c r="AC21" s="145">
        <v>22</v>
      </c>
      <c r="AD21" s="36" t="str">
        <f t="shared" si="10"/>
        <v/>
      </c>
      <c r="AE21" s="32" t="str">
        <f t="shared" si="11"/>
        <v/>
      </c>
      <c r="AF21" s="33" t="str">
        <f t="shared" si="49"/>
        <v/>
      </c>
      <c r="AG21" s="35" t="str">
        <f t="shared" si="50"/>
        <v/>
      </c>
      <c r="AH21" s="53" t="str">
        <f t="shared" si="51"/>
        <v/>
      </c>
      <c r="AI21" s="32" t="str">
        <f t="shared" si="12"/>
        <v/>
      </c>
      <c r="AJ21" s="54" t="str">
        <f t="shared" si="13"/>
        <v/>
      </c>
      <c r="AK21" s="45" t="str">
        <f t="shared" si="52"/>
        <v/>
      </c>
      <c r="AL21" s="145">
        <v>22</v>
      </c>
      <c r="AM21" s="36" t="str">
        <f t="shared" si="14"/>
        <v/>
      </c>
      <c r="AN21" s="32" t="str">
        <f t="shared" si="15"/>
        <v/>
      </c>
      <c r="AO21" s="33" t="str">
        <f t="shared" si="53"/>
        <v/>
      </c>
      <c r="AP21" s="35" t="str">
        <f t="shared" si="54"/>
        <v/>
      </c>
      <c r="AQ21" s="53" t="str">
        <f t="shared" si="55"/>
        <v/>
      </c>
      <c r="AR21" s="32" t="str">
        <f t="shared" si="16"/>
        <v/>
      </c>
      <c r="AS21" s="54" t="str">
        <f t="shared" si="17"/>
        <v/>
      </c>
      <c r="AT21" s="45" t="str">
        <f t="shared" si="56"/>
        <v/>
      </c>
      <c r="AU21" s="145">
        <v>22</v>
      </c>
      <c r="AV21" s="36" t="str">
        <f t="shared" si="18"/>
        <v/>
      </c>
      <c r="AW21" s="32" t="str">
        <f t="shared" si="19"/>
        <v/>
      </c>
      <c r="AX21" s="33" t="str">
        <f t="shared" si="57"/>
        <v/>
      </c>
      <c r="AY21" s="35" t="str">
        <f t="shared" si="58"/>
        <v/>
      </c>
      <c r="AZ21" s="53" t="str">
        <f t="shared" si="59"/>
        <v/>
      </c>
      <c r="BA21" s="32" t="str">
        <f t="shared" si="20"/>
        <v/>
      </c>
      <c r="BB21" s="54" t="str">
        <f t="shared" si="21"/>
        <v/>
      </c>
      <c r="BC21" s="45" t="str">
        <f t="shared" si="60"/>
        <v/>
      </c>
      <c r="BD21" s="145">
        <v>22</v>
      </c>
      <c r="BE21" s="36" t="str">
        <f t="shared" si="22"/>
        <v/>
      </c>
      <c r="BF21" s="32" t="str">
        <f t="shared" si="23"/>
        <v/>
      </c>
      <c r="BG21" s="33" t="str">
        <f t="shared" si="61"/>
        <v/>
      </c>
      <c r="BH21" s="35" t="str">
        <f t="shared" si="62"/>
        <v/>
      </c>
      <c r="BI21" s="53" t="str">
        <f t="shared" si="63"/>
        <v/>
      </c>
      <c r="BJ21" s="32" t="str">
        <f t="shared" si="24"/>
        <v/>
      </c>
      <c r="BK21" s="54" t="str">
        <f t="shared" si="25"/>
        <v/>
      </c>
      <c r="BL21" s="45" t="str">
        <f t="shared" si="64"/>
        <v/>
      </c>
      <c r="BM21" s="145">
        <v>22</v>
      </c>
      <c r="BN21" s="36" t="str">
        <f t="shared" si="26"/>
        <v/>
      </c>
      <c r="BO21" s="32" t="str">
        <f t="shared" si="27"/>
        <v/>
      </c>
      <c r="BP21" s="33" t="str">
        <f t="shared" si="65"/>
        <v/>
      </c>
      <c r="BQ21" s="35" t="str">
        <f t="shared" si="66"/>
        <v/>
      </c>
      <c r="BR21" s="53" t="str">
        <f t="shared" si="67"/>
        <v/>
      </c>
      <c r="BS21" s="32" t="str">
        <f t="shared" si="28"/>
        <v/>
      </c>
      <c r="BT21" s="54" t="str">
        <f t="shared" si="29"/>
        <v/>
      </c>
      <c r="BU21" s="45" t="str">
        <f t="shared" si="68"/>
        <v/>
      </c>
      <c r="BV21" s="5">
        <v>22</v>
      </c>
      <c r="BX21" s="81">
        <v>22</v>
      </c>
      <c r="BY21" s="105">
        <f t="shared" si="30"/>
        <v>1950</v>
      </c>
      <c r="BZ21" s="164">
        <f t="shared" si="69"/>
        <v>12.227958659189925</v>
      </c>
      <c r="CA21" s="105">
        <f t="shared" si="70"/>
        <v>17.247400496816347</v>
      </c>
      <c r="CB21" s="106">
        <f t="shared" si="31"/>
        <v>308.88630606900523</v>
      </c>
      <c r="CC21" s="107">
        <f t="shared" si="71"/>
        <v>0.8</v>
      </c>
      <c r="CD21" s="88">
        <f t="shared" si="72"/>
        <v>6.8787616007101082</v>
      </c>
      <c r="CE21" s="23">
        <f t="shared" si="32"/>
        <v>44.90434819504695</v>
      </c>
      <c r="CF21" s="24">
        <f t="shared" si="33"/>
        <v>17.123082614351354</v>
      </c>
      <c r="CG21" s="89">
        <f t="shared" si="34"/>
        <v>17.247400496816347</v>
      </c>
      <c r="CH21" s="22"/>
      <c r="CI21" s="81">
        <v>22</v>
      </c>
      <c r="CJ21" s="105">
        <f t="shared" si="73"/>
        <v>1950</v>
      </c>
      <c r="CK21" s="105">
        <f t="shared" si="74"/>
        <v>12.227958659189925</v>
      </c>
      <c r="CL21" s="105">
        <f t="shared" si="75"/>
        <v>17.247400496816347</v>
      </c>
      <c r="CM21" s="105">
        <f t="shared" si="76"/>
        <v>308.88630606900523</v>
      </c>
      <c r="CN21" s="115">
        <f t="shared" si="77"/>
        <v>0.8</v>
      </c>
      <c r="CO21" s="105">
        <f t="shared" si="78"/>
        <v>1950</v>
      </c>
      <c r="CP21" s="115">
        <f t="shared" si="79"/>
        <v>17.250451617148073</v>
      </c>
    </row>
    <row r="22" spans="1:94" ht="15" customHeight="1">
      <c r="A22" s="5">
        <v>23</v>
      </c>
      <c r="B22" s="34">
        <f t="shared" si="0"/>
        <v>1950</v>
      </c>
      <c r="C22" s="32">
        <f t="shared" si="81"/>
        <v>12.3</v>
      </c>
      <c r="D22" s="121">
        <f t="shared" si="35"/>
        <v>1822.0408723860442</v>
      </c>
      <c r="E22" s="33">
        <f t="shared" si="80"/>
        <v>0.81</v>
      </c>
      <c r="F22" s="35">
        <f t="shared" si="82"/>
        <v>322.3772295069291</v>
      </c>
      <c r="G22" s="53">
        <f t="shared" si="37"/>
        <v>6.9918211407278612</v>
      </c>
      <c r="H22" s="32">
        <f t="shared" si="38"/>
        <v>46.107762629833097</v>
      </c>
      <c r="I22" s="54">
        <f t="shared" si="39"/>
        <v>17.351010714603497</v>
      </c>
      <c r="J22" s="45">
        <f t="shared" si="40"/>
        <v>17.469055911867468</v>
      </c>
      <c r="K22" s="145">
        <v>23</v>
      </c>
      <c r="L22" s="36" t="str">
        <f t="shared" si="2"/>
        <v/>
      </c>
      <c r="M22" s="32" t="str">
        <f t="shared" si="3"/>
        <v/>
      </c>
      <c r="N22" s="33" t="str">
        <f t="shared" si="41"/>
        <v/>
      </c>
      <c r="O22" s="35" t="str">
        <f t="shared" si="42"/>
        <v/>
      </c>
      <c r="P22" s="53" t="str">
        <f t="shared" si="43"/>
        <v/>
      </c>
      <c r="Q22" s="32" t="str">
        <f t="shared" si="4"/>
        <v/>
      </c>
      <c r="R22" s="54" t="str">
        <f t="shared" si="5"/>
        <v/>
      </c>
      <c r="S22" s="45" t="str">
        <f t="shared" si="44"/>
        <v/>
      </c>
      <c r="T22" s="145">
        <v>23</v>
      </c>
      <c r="U22" s="36" t="str">
        <f t="shared" si="6"/>
        <v/>
      </c>
      <c r="V22" s="32" t="str">
        <f t="shared" si="7"/>
        <v/>
      </c>
      <c r="W22" s="33" t="str">
        <f t="shared" si="45"/>
        <v/>
      </c>
      <c r="X22" s="35" t="str">
        <f t="shared" si="46"/>
        <v/>
      </c>
      <c r="Y22" s="53" t="str">
        <f t="shared" si="47"/>
        <v/>
      </c>
      <c r="Z22" s="32" t="str">
        <f t="shared" si="8"/>
        <v/>
      </c>
      <c r="AA22" s="54" t="str">
        <f t="shared" si="9"/>
        <v/>
      </c>
      <c r="AB22" s="45" t="str">
        <f t="shared" si="48"/>
        <v/>
      </c>
      <c r="AC22" s="145">
        <v>23</v>
      </c>
      <c r="AD22" s="36" t="str">
        <f t="shared" si="10"/>
        <v/>
      </c>
      <c r="AE22" s="32" t="str">
        <f t="shared" si="11"/>
        <v/>
      </c>
      <c r="AF22" s="33" t="str">
        <f t="shared" si="49"/>
        <v/>
      </c>
      <c r="AG22" s="35" t="str">
        <f t="shared" si="50"/>
        <v/>
      </c>
      <c r="AH22" s="53" t="str">
        <f t="shared" si="51"/>
        <v/>
      </c>
      <c r="AI22" s="32" t="str">
        <f t="shared" si="12"/>
        <v/>
      </c>
      <c r="AJ22" s="54" t="str">
        <f t="shared" si="13"/>
        <v/>
      </c>
      <c r="AK22" s="45" t="str">
        <f t="shared" si="52"/>
        <v/>
      </c>
      <c r="AL22" s="145">
        <v>23</v>
      </c>
      <c r="AM22" s="36" t="str">
        <f t="shared" si="14"/>
        <v/>
      </c>
      <c r="AN22" s="32" t="str">
        <f t="shared" si="15"/>
        <v/>
      </c>
      <c r="AO22" s="33" t="str">
        <f t="shared" si="53"/>
        <v/>
      </c>
      <c r="AP22" s="35" t="str">
        <f t="shared" si="54"/>
        <v/>
      </c>
      <c r="AQ22" s="53" t="str">
        <f t="shared" si="55"/>
        <v/>
      </c>
      <c r="AR22" s="32" t="str">
        <f t="shared" si="16"/>
        <v/>
      </c>
      <c r="AS22" s="54" t="str">
        <f t="shared" si="17"/>
        <v/>
      </c>
      <c r="AT22" s="45" t="str">
        <f t="shared" si="56"/>
        <v/>
      </c>
      <c r="AU22" s="145">
        <v>23</v>
      </c>
      <c r="AV22" s="36" t="str">
        <f t="shared" si="18"/>
        <v/>
      </c>
      <c r="AW22" s="32" t="str">
        <f t="shared" si="19"/>
        <v/>
      </c>
      <c r="AX22" s="33" t="str">
        <f t="shared" si="57"/>
        <v/>
      </c>
      <c r="AY22" s="35" t="str">
        <f t="shared" si="58"/>
        <v/>
      </c>
      <c r="AZ22" s="53" t="str">
        <f t="shared" si="59"/>
        <v/>
      </c>
      <c r="BA22" s="32" t="str">
        <f t="shared" si="20"/>
        <v/>
      </c>
      <c r="BB22" s="54" t="str">
        <f t="shared" si="21"/>
        <v/>
      </c>
      <c r="BC22" s="45" t="str">
        <f t="shared" si="60"/>
        <v/>
      </c>
      <c r="BD22" s="145">
        <v>23</v>
      </c>
      <c r="BE22" s="36" t="str">
        <f t="shared" si="22"/>
        <v/>
      </c>
      <c r="BF22" s="32" t="str">
        <f t="shared" si="23"/>
        <v/>
      </c>
      <c r="BG22" s="33" t="str">
        <f t="shared" si="61"/>
        <v/>
      </c>
      <c r="BH22" s="35" t="str">
        <f t="shared" si="62"/>
        <v/>
      </c>
      <c r="BI22" s="53" t="str">
        <f t="shared" si="63"/>
        <v/>
      </c>
      <c r="BJ22" s="32" t="str">
        <f t="shared" si="24"/>
        <v/>
      </c>
      <c r="BK22" s="54" t="str">
        <f t="shared" si="25"/>
        <v/>
      </c>
      <c r="BL22" s="45" t="str">
        <f t="shared" si="64"/>
        <v/>
      </c>
      <c r="BM22" s="145">
        <v>23</v>
      </c>
      <c r="BN22" s="36" t="str">
        <f t="shared" si="26"/>
        <v/>
      </c>
      <c r="BO22" s="32" t="str">
        <f t="shared" si="27"/>
        <v/>
      </c>
      <c r="BP22" s="33" t="str">
        <f t="shared" si="65"/>
        <v/>
      </c>
      <c r="BQ22" s="35" t="str">
        <f t="shared" si="66"/>
        <v/>
      </c>
      <c r="BR22" s="53" t="str">
        <f t="shared" si="67"/>
        <v/>
      </c>
      <c r="BS22" s="32" t="str">
        <f t="shared" si="28"/>
        <v/>
      </c>
      <c r="BT22" s="54" t="str">
        <f t="shared" si="29"/>
        <v/>
      </c>
      <c r="BU22" s="45" t="str">
        <f t="shared" si="68"/>
        <v/>
      </c>
      <c r="BV22" s="5">
        <v>23</v>
      </c>
      <c r="BX22" s="81">
        <v>23</v>
      </c>
      <c r="BY22" s="105">
        <f t="shared" si="30"/>
        <v>1950</v>
      </c>
      <c r="BZ22" s="164">
        <f t="shared" si="69"/>
        <v>12.504949875669674</v>
      </c>
      <c r="CA22" s="105">
        <f t="shared" si="70"/>
        <v>17.4663127533717</v>
      </c>
      <c r="CB22" s="106">
        <f t="shared" si="31"/>
        <v>322.3772295069291</v>
      </c>
      <c r="CC22" s="107">
        <f t="shared" si="71"/>
        <v>0.81</v>
      </c>
      <c r="CD22" s="88">
        <f t="shared" si="72"/>
        <v>6.9918211407278612</v>
      </c>
      <c r="CE22" s="23">
        <f t="shared" si="32"/>
        <v>46.107762629833097</v>
      </c>
      <c r="CF22" s="24">
        <f t="shared" si="33"/>
        <v>17.351010714603497</v>
      </c>
      <c r="CG22" s="89">
        <f t="shared" si="34"/>
        <v>17.4663127533717</v>
      </c>
      <c r="CH22" s="22"/>
      <c r="CI22" s="81">
        <v>23</v>
      </c>
      <c r="CJ22" s="105">
        <f t="shared" si="73"/>
        <v>1950</v>
      </c>
      <c r="CK22" s="105">
        <f t="shared" si="74"/>
        <v>12.504949875669674</v>
      </c>
      <c r="CL22" s="105">
        <f t="shared" si="75"/>
        <v>17.4663127533717</v>
      </c>
      <c r="CM22" s="105">
        <f t="shared" si="76"/>
        <v>322.3772295069291</v>
      </c>
      <c r="CN22" s="115">
        <f t="shared" si="77"/>
        <v>0.81</v>
      </c>
      <c r="CO22" s="105">
        <f t="shared" si="78"/>
        <v>1944.9827430508726</v>
      </c>
      <c r="CP22" s="115">
        <f t="shared" si="79"/>
        <v>17.469055911867468</v>
      </c>
    </row>
    <row r="23" spans="1:94" ht="15" customHeight="1">
      <c r="A23" s="5">
        <v>24</v>
      </c>
      <c r="B23" s="34">
        <f t="shared" si="0"/>
        <v>1950</v>
      </c>
      <c r="C23" s="32">
        <f t="shared" si="81"/>
        <v>12.6</v>
      </c>
      <c r="D23" s="121">
        <f t="shared" si="35"/>
        <v>1816.9775608820532</v>
      </c>
      <c r="E23" s="33">
        <f t="shared" si="80"/>
        <v>0.82</v>
      </c>
      <c r="F23" s="35">
        <f t="shared" si="82"/>
        <v>336.0675237464821</v>
      </c>
      <c r="G23" s="53">
        <f t="shared" si="37"/>
        <v>7.1048806807456142</v>
      </c>
      <c r="H23" s="32">
        <f t="shared" si="38"/>
        <v>47.300938446050559</v>
      </c>
      <c r="I23" s="54">
        <f t="shared" si="39"/>
        <v>17.574081342674802</v>
      </c>
      <c r="J23" s="45">
        <f t="shared" si="40"/>
        <v>17.682915864933115</v>
      </c>
      <c r="K23" s="145">
        <v>24</v>
      </c>
      <c r="L23" s="36" t="str">
        <f t="shared" si="2"/>
        <v/>
      </c>
      <c r="M23" s="32" t="str">
        <f t="shared" si="3"/>
        <v/>
      </c>
      <c r="N23" s="33" t="str">
        <f t="shared" si="41"/>
        <v/>
      </c>
      <c r="O23" s="35" t="str">
        <f t="shared" si="42"/>
        <v/>
      </c>
      <c r="P23" s="53" t="str">
        <f t="shared" si="43"/>
        <v/>
      </c>
      <c r="Q23" s="32" t="str">
        <f t="shared" si="4"/>
        <v/>
      </c>
      <c r="R23" s="54" t="str">
        <f t="shared" si="5"/>
        <v/>
      </c>
      <c r="S23" s="45" t="str">
        <f t="shared" si="44"/>
        <v/>
      </c>
      <c r="T23" s="145">
        <v>24</v>
      </c>
      <c r="U23" s="36" t="str">
        <f t="shared" si="6"/>
        <v/>
      </c>
      <c r="V23" s="32" t="str">
        <f t="shared" si="7"/>
        <v/>
      </c>
      <c r="W23" s="33" t="str">
        <f t="shared" si="45"/>
        <v/>
      </c>
      <c r="X23" s="35" t="str">
        <f t="shared" si="46"/>
        <v/>
      </c>
      <c r="Y23" s="53" t="str">
        <f t="shared" si="47"/>
        <v/>
      </c>
      <c r="Z23" s="32" t="str">
        <f t="shared" si="8"/>
        <v/>
      </c>
      <c r="AA23" s="54" t="str">
        <f t="shared" si="9"/>
        <v/>
      </c>
      <c r="AB23" s="45" t="str">
        <f t="shared" si="48"/>
        <v/>
      </c>
      <c r="AC23" s="145">
        <v>24</v>
      </c>
      <c r="AD23" s="36" t="str">
        <f t="shared" si="10"/>
        <v/>
      </c>
      <c r="AE23" s="32" t="str">
        <f t="shared" si="11"/>
        <v/>
      </c>
      <c r="AF23" s="33" t="str">
        <f t="shared" si="49"/>
        <v/>
      </c>
      <c r="AG23" s="35" t="str">
        <f t="shared" si="50"/>
        <v/>
      </c>
      <c r="AH23" s="53" t="str">
        <f t="shared" si="51"/>
        <v/>
      </c>
      <c r="AI23" s="32" t="str">
        <f t="shared" si="12"/>
        <v/>
      </c>
      <c r="AJ23" s="54" t="str">
        <f t="shared" si="13"/>
        <v/>
      </c>
      <c r="AK23" s="45" t="str">
        <f t="shared" si="52"/>
        <v/>
      </c>
      <c r="AL23" s="145">
        <v>24</v>
      </c>
      <c r="AM23" s="36" t="str">
        <f t="shared" si="14"/>
        <v/>
      </c>
      <c r="AN23" s="32" t="str">
        <f t="shared" si="15"/>
        <v/>
      </c>
      <c r="AO23" s="33" t="str">
        <f t="shared" si="53"/>
        <v/>
      </c>
      <c r="AP23" s="35" t="str">
        <f t="shared" si="54"/>
        <v/>
      </c>
      <c r="AQ23" s="53" t="str">
        <f t="shared" si="55"/>
        <v/>
      </c>
      <c r="AR23" s="32" t="str">
        <f t="shared" si="16"/>
        <v/>
      </c>
      <c r="AS23" s="54" t="str">
        <f t="shared" si="17"/>
        <v/>
      </c>
      <c r="AT23" s="45" t="str">
        <f t="shared" si="56"/>
        <v/>
      </c>
      <c r="AU23" s="145">
        <v>24</v>
      </c>
      <c r="AV23" s="36" t="str">
        <f t="shared" si="18"/>
        <v/>
      </c>
      <c r="AW23" s="32" t="str">
        <f t="shared" si="19"/>
        <v/>
      </c>
      <c r="AX23" s="33" t="str">
        <f t="shared" si="57"/>
        <v/>
      </c>
      <c r="AY23" s="35" t="str">
        <f t="shared" si="58"/>
        <v/>
      </c>
      <c r="AZ23" s="53" t="str">
        <f t="shared" si="59"/>
        <v/>
      </c>
      <c r="BA23" s="32" t="str">
        <f t="shared" si="20"/>
        <v/>
      </c>
      <c r="BB23" s="54" t="str">
        <f t="shared" si="21"/>
        <v/>
      </c>
      <c r="BC23" s="45" t="str">
        <f t="shared" si="60"/>
        <v/>
      </c>
      <c r="BD23" s="145">
        <v>24</v>
      </c>
      <c r="BE23" s="36" t="str">
        <f t="shared" si="22"/>
        <v/>
      </c>
      <c r="BF23" s="32" t="str">
        <f t="shared" si="23"/>
        <v/>
      </c>
      <c r="BG23" s="33" t="str">
        <f t="shared" si="61"/>
        <v/>
      </c>
      <c r="BH23" s="35" t="str">
        <f t="shared" si="62"/>
        <v/>
      </c>
      <c r="BI23" s="53" t="str">
        <f t="shared" si="63"/>
        <v/>
      </c>
      <c r="BJ23" s="32" t="str">
        <f t="shared" si="24"/>
        <v/>
      </c>
      <c r="BK23" s="54" t="str">
        <f t="shared" si="25"/>
        <v/>
      </c>
      <c r="BL23" s="45" t="str">
        <f t="shared" si="64"/>
        <v/>
      </c>
      <c r="BM23" s="145">
        <v>24</v>
      </c>
      <c r="BN23" s="36" t="str">
        <f t="shared" si="26"/>
        <v/>
      </c>
      <c r="BO23" s="32" t="str">
        <f t="shared" si="27"/>
        <v/>
      </c>
      <c r="BP23" s="33" t="str">
        <f t="shared" si="65"/>
        <v/>
      </c>
      <c r="BQ23" s="35" t="str">
        <f t="shared" si="66"/>
        <v/>
      </c>
      <c r="BR23" s="53" t="str">
        <f t="shared" si="67"/>
        <v/>
      </c>
      <c r="BS23" s="32" t="str">
        <f t="shared" si="28"/>
        <v/>
      </c>
      <c r="BT23" s="54" t="str">
        <f t="shared" si="29"/>
        <v/>
      </c>
      <c r="BU23" s="45" t="str">
        <f t="shared" si="68"/>
        <v/>
      </c>
      <c r="BV23" s="5">
        <v>24</v>
      </c>
      <c r="BX23" s="81">
        <v>24</v>
      </c>
      <c r="BY23" s="105">
        <f t="shared" si="30"/>
        <v>1950</v>
      </c>
      <c r="BZ23" s="164">
        <f t="shared" si="69"/>
        <v>12.78194109214942</v>
      </c>
      <c r="CA23" s="105">
        <f t="shared" si="70"/>
        <v>17.680480668273308</v>
      </c>
      <c r="CB23" s="106">
        <f t="shared" si="31"/>
        <v>336.0675237464821</v>
      </c>
      <c r="CC23" s="107">
        <f t="shared" si="71"/>
        <v>0.82</v>
      </c>
      <c r="CD23" s="88">
        <f t="shared" si="72"/>
        <v>7.1048806807456142</v>
      </c>
      <c r="CE23" s="23">
        <f t="shared" si="32"/>
        <v>47.300938446050559</v>
      </c>
      <c r="CF23" s="24">
        <f t="shared" si="33"/>
        <v>17.574081342674802</v>
      </c>
      <c r="CG23" s="89">
        <f t="shared" si="34"/>
        <v>17.680480668273308</v>
      </c>
      <c r="CH23" s="22"/>
      <c r="CI23" s="81">
        <v>24</v>
      </c>
      <c r="CJ23" s="105">
        <f t="shared" si="73"/>
        <v>1950</v>
      </c>
      <c r="CK23" s="105">
        <f t="shared" si="74"/>
        <v>12.78194109214942</v>
      </c>
      <c r="CL23" s="105">
        <f t="shared" si="75"/>
        <v>17.680480668273308</v>
      </c>
      <c r="CM23" s="105">
        <f t="shared" si="76"/>
        <v>336.0675237464821</v>
      </c>
      <c r="CN23" s="115">
        <f t="shared" si="77"/>
        <v>0.82</v>
      </c>
      <c r="CO23" s="105">
        <f t="shared" si="78"/>
        <v>1939.9194315468817</v>
      </c>
      <c r="CP23" s="115">
        <f t="shared" si="79"/>
        <v>17.682915864933115</v>
      </c>
    </row>
    <row r="24" spans="1:94" ht="15" customHeight="1">
      <c r="A24" s="5">
        <v>25</v>
      </c>
      <c r="B24" s="34">
        <f t="shared" si="0"/>
        <v>1950</v>
      </c>
      <c r="C24" s="32">
        <f t="shared" si="81"/>
        <v>12.9</v>
      </c>
      <c r="D24" s="121">
        <f t="shared" si="35"/>
        <v>1811.8705227963599</v>
      </c>
      <c r="E24" s="33">
        <f t="shared" si="80"/>
        <v>0.83</v>
      </c>
      <c r="F24" s="35">
        <f t="shared" si="82"/>
        <v>349.95355657181051</v>
      </c>
      <c r="G24" s="53">
        <f t="shared" si="37"/>
        <v>7.2179402207633663</v>
      </c>
      <c r="H24" s="32">
        <f t="shared" si="38"/>
        <v>48.483853546628509</v>
      </c>
      <c r="I24" s="54">
        <f t="shared" si="39"/>
        <v>17.792473144522138</v>
      </c>
      <c r="J24" s="45">
        <f t="shared" si="40"/>
        <v>17.892205961637551</v>
      </c>
      <c r="K24" s="145">
        <v>25</v>
      </c>
      <c r="L24" s="36">
        <f t="shared" si="2"/>
        <v>1462.5</v>
      </c>
      <c r="M24" s="32">
        <f t="shared" si="3"/>
        <v>12.9</v>
      </c>
      <c r="N24" s="33">
        <f t="shared" si="41"/>
        <v>0.73</v>
      </c>
      <c r="O24" s="35">
        <f t="shared" si="42"/>
        <v>307.58391684681283</v>
      </c>
      <c r="P24" s="53">
        <f t="shared" si="43"/>
        <v>7.0186269882443701</v>
      </c>
      <c r="Q24" s="32">
        <f t="shared" si="4"/>
        <v>43.82394410787051</v>
      </c>
      <c r="R24" s="54">
        <f t="shared" si="5"/>
        <v>19.53272575311377</v>
      </c>
      <c r="S24" s="45">
        <f t="shared" si="44"/>
        <v>19.615060205514105</v>
      </c>
      <c r="T24" s="145">
        <v>25</v>
      </c>
      <c r="U24" s="36" t="str">
        <f t="shared" si="6"/>
        <v/>
      </c>
      <c r="V24" s="32" t="str">
        <f t="shared" si="7"/>
        <v/>
      </c>
      <c r="W24" s="33" t="str">
        <f t="shared" si="45"/>
        <v/>
      </c>
      <c r="X24" s="35" t="str">
        <f t="shared" si="46"/>
        <v/>
      </c>
      <c r="Y24" s="53" t="str">
        <f t="shared" si="47"/>
        <v/>
      </c>
      <c r="Z24" s="32" t="str">
        <f t="shared" si="8"/>
        <v/>
      </c>
      <c r="AA24" s="54" t="str">
        <f t="shared" si="9"/>
        <v/>
      </c>
      <c r="AB24" s="45" t="str">
        <f t="shared" si="48"/>
        <v/>
      </c>
      <c r="AC24" s="145">
        <v>25</v>
      </c>
      <c r="AD24" s="36" t="str">
        <f t="shared" si="10"/>
        <v/>
      </c>
      <c r="AE24" s="32" t="str">
        <f t="shared" si="11"/>
        <v/>
      </c>
      <c r="AF24" s="33" t="str">
        <f t="shared" si="49"/>
        <v/>
      </c>
      <c r="AG24" s="35" t="str">
        <f t="shared" si="50"/>
        <v/>
      </c>
      <c r="AH24" s="53" t="str">
        <f t="shared" si="51"/>
        <v/>
      </c>
      <c r="AI24" s="32" t="str">
        <f t="shared" si="12"/>
        <v/>
      </c>
      <c r="AJ24" s="54" t="str">
        <f t="shared" si="13"/>
        <v/>
      </c>
      <c r="AK24" s="45" t="str">
        <f t="shared" si="52"/>
        <v/>
      </c>
      <c r="AL24" s="145">
        <v>25</v>
      </c>
      <c r="AM24" s="36" t="str">
        <f t="shared" si="14"/>
        <v/>
      </c>
      <c r="AN24" s="32" t="str">
        <f t="shared" si="15"/>
        <v/>
      </c>
      <c r="AO24" s="33" t="str">
        <f t="shared" si="53"/>
        <v/>
      </c>
      <c r="AP24" s="35" t="str">
        <f t="shared" si="54"/>
        <v/>
      </c>
      <c r="AQ24" s="53" t="str">
        <f t="shared" si="55"/>
        <v/>
      </c>
      <c r="AR24" s="32" t="str">
        <f t="shared" si="16"/>
        <v/>
      </c>
      <c r="AS24" s="54" t="str">
        <f t="shared" si="17"/>
        <v/>
      </c>
      <c r="AT24" s="45" t="str">
        <f t="shared" si="56"/>
        <v/>
      </c>
      <c r="AU24" s="145">
        <v>25</v>
      </c>
      <c r="AV24" s="36" t="str">
        <f t="shared" si="18"/>
        <v/>
      </c>
      <c r="AW24" s="32" t="str">
        <f t="shared" si="19"/>
        <v/>
      </c>
      <c r="AX24" s="33" t="str">
        <f t="shared" si="57"/>
        <v/>
      </c>
      <c r="AY24" s="35" t="str">
        <f t="shared" si="58"/>
        <v/>
      </c>
      <c r="AZ24" s="53" t="str">
        <f t="shared" si="59"/>
        <v/>
      </c>
      <c r="BA24" s="32" t="str">
        <f t="shared" si="20"/>
        <v/>
      </c>
      <c r="BB24" s="54" t="str">
        <f t="shared" si="21"/>
        <v/>
      </c>
      <c r="BC24" s="45" t="str">
        <f t="shared" si="60"/>
        <v/>
      </c>
      <c r="BD24" s="145">
        <v>25</v>
      </c>
      <c r="BE24" s="36" t="str">
        <f t="shared" si="22"/>
        <v/>
      </c>
      <c r="BF24" s="32" t="str">
        <f t="shared" si="23"/>
        <v/>
      </c>
      <c r="BG24" s="33" t="str">
        <f t="shared" si="61"/>
        <v/>
      </c>
      <c r="BH24" s="35" t="str">
        <f t="shared" si="62"/>
        <v/>
      </c>
      <c r="BI24" s="53" t="str">
        <f t="shared" si="63"/>
        <v/>
      </c>
      <c r="BJ24" s="32" t="str">
        <f t="shared" si="24"/>
        <v/>
      </c>
      <c r="BK24" s="54" t="str">
        <f t="shared" si="25"/>
        <v/>
      </c>
      <c r="BL24" s="45" t="str">
        <f t="shared" si="64"/>
        <v/>
      </c>
      <c r="BM24" s="145">
        <v>25</v>
      </c>
      <c r="BN24" s="36" t="str">
        <f t="shared" si="26"/>
        <v/>
      </c>
      <c r="BO24" s="32" t="str">
        <f t="shared" si="27"/>
        <v/>
      </c>
      <c r="BP24" s="33" t="str">
        <f t="shared" si="65"/>
        <v/>
      </c>
      <c r="BQ24" s="35" t="str">
        <f t="shared" si="66"/>
        <v/>
      </c>
      <c r="BR24" s="53" t="str">
        <f t="shared" si="67"/>
        <v/>
      </c>
      <c r="BS24" s="32" t="str">
        <f t="shared" si="28"/>
        <v/>
      </c>
      <c r="BT24" s="54" t="str">
        <f t="shared" si="29"/>
        <v/>
      </c>
      <c r="BU24" s="45" t="str">
        <f t="shared" si="68"/>
        <v/>
      </c>
      <c r="BV24" s="5">
        <v>25</v>
      </c>
      <c r="BX24" s="81">
        <v>25</v>
      </c>
      <c r="BY24" s="105">
        <f t="shared" si="30"/>
        <v>1462.5</v>
      </c>
      <c r="BZ24" s="164">
        <f t="shared" si="69"/>
        <v>13.048140881504731</v>
      </c>
      <c r="CA24" s="105">
        <f t="shared" si="70"/>
        <v>19.61334305328365</v>
      </c>
      <c r="CB24" s="106">
        <f t="shared" si="31"/>
        <v>307.58391684681283</v>
      </c>
      <c r="CC24" s="107">
        <f t="shared" si="71"/>
        <v>0.73</v>
      </c>
      <c r="CD24" s="88">
        <f t="shared" si="72"/>
        <v>7.0186269882443701</v>
      </c>
      <c r="CE24" s="23">
        <f t="shared" si="32"/>
        <v>43.82394410787051</v>
      </c>
      <c r="CF24" s="24">
        <f t="shared" si="33"/>
        <v>19.53272575311377</v>
      </c>
      <c r="CG24" s="89">
        <f t="shared" si="34"/>
        <v>19.61334305328365</v>
      </c>
      <c r="CH24" s="22"/>
      <c r="CI24" s="81">
        <v>25</v>
      </c>
      <c r="CJ24" s="105">
        <f t="shared" si="73"/>
        <v>1462.5</v>
      </c>
      <c r="CK24" s="105">
        <f t="shared" si="74"/>
        <v>13.048140881504731</v>
      </c>
      <c r="CL24" s="105">
        <f t="shared" si="75"/>
        <v>19.61334305328365</v>
      </c>
      <c r="CM24" s="105">
        <f t="shared" si="76"/>
        <v>307.58391684681283</v>
      </c>
      <c r="CN24" s="115">
        <f t="shared" si="77"/>
        <v>0.73</v>
      </c>
      <c r="CO24" s="105">
        <f t="shared" si="78"/>
        <v>1934.8123934611883</v>
      </c>
      <c r="CP24" s="115">
        <f t="shared" si="79"/>
        <v>17.892205961637551</v>
      </c>
    </row>
    <row r="25" spans="1:94" ht="15" customHeight="1">
      <c r="A25" s="5">
        <v>26</v>
      </c>
      <c r="B25" s="34">
        <f t="shared" si="0"/>
        <v>1950</v>
      </c>
      <c r="C25" s="32">
        <f t="shared" si="81"/>
        <v>13.2</v>
      </c>
      <c r="D25" s="121">
        <f t="shared" si="35"/>
        <v>1806.7220088698218</v>
      </c>
      <c r="E25" s="33">
        <f t="shared" si="80"/>
        <v>0.83</v>
      </c>
      <c r="F25" s="35">
        <f t="shared" si="82"/>
        <v>364.03182403128551</v>
      </c>
      <c r="G25" s="53">
        <f t="shared" si="37"/>
        <v>7.3309997607811184</v>
      </c>
      <c r="H25" s="32">
        <f t="shared" si="38"/>
        <v>49.656504693774252</v>
      </c>
      <c r="I25" s="54">
        <f t="shared" si="39"/>
        <v>18.006355776672457</v>
      </c>
      <c r="J25" s="45">
        <f t="shared" si="40"/>
        <v>18.097091907207215</v>
      </c>
      <c r="K25" s="145">
        <v>26</v>
      </c>
      <c r="L25" s="36">
        <f t="shared" si="2"/>
        <v>1462.5</v>
      </c>
      <c r="M25" s="32">
        <f t="shared" si="3"/>
        <v>13.2</v>
      </c>
      <c r="N25" s="33">
        <f t="shared" si="41"/>
        <v>0.73</v>
      </c>
      <c r="O25" s="35">
        <f t="shared" si="42"/>
        <v>320.45314882096159</v>
      </c>
      <c r="P25" s="53">
        <f t="shared" si="43"/>
        <v>7.1270513368081918</v>
      </c>
      <c r="Q25" s="32">
        <f t="shared" si="4"/>
        <v>44.962935396011147</v>
      </c>
      <c r="R25" s="54">
        <f t="shared" si="5"/>
        <v>19.784926904227689</v>
      </c>
      <c r="S25" s="45">
        <f t="shared" si="44"/>
        <v>19.857910187985798</v>
      </c>
      <c r="T25" s="145">
        <v>26</v>
      </c>
      <c r="U25" s="36" t="str">
        <f t="shared" si="6"/>
        <v/>
      </c>
      <c r="V25" s="32" t="str">
        <f t="shared" si="7"/>
        <v/>
      </c>
      <c r="W25" s="33" t="str">
        <f t="shared" si="45"/>
        <v/>
      </c>
      <c r="X25" s="35" t="str">
        <f t="shared" si="46"/>
        <v/>
      </c>
      <c r="Y25" s="53" t="str">
        <f t="shared" si="47"/>
        <v/>
      </c>
      <c r="Z25" s="32" t="str">
        <f t="shared" si="8"/>
        <v/>
      </c>
      <c r="AA25" s="54" t="str">
        <f t="shared" si="9"/>
        <v/>
      </c>
      <c r="AB25" s="45" t="str">
        <f t="shared" si="48"/>
        <v/>
      </c>
      <c r="AC25" s="145">
        <v>26</v>
      </c>
      <c r="AD25" s="36" t="str">
        <f t="shared" si="10"/>
        <v/>
      </c>
      <c r="AE25" s="32" t="str">
        <f t="shared" si="11"/>
        <v/>
      </c>
      <c r="AF25" s="33" t="str">
        <f t="shared" si="49"/>
        <v/>
      </c>
      <c r="AG25" s="35" t="str">
        <f t="shared" si="50"/>
        <v/>
      </c>
      <c r="AH25" s="53" t="str">
        <f t="shared" si="51"/>
        <v/>
      </c>
      <c r="AI25" s="32" t="str">
        <f t="shared" si="12"/>
        <v/>
      </c>
      <c r="AJ25" s="54" t="str">
        <f t="shared" si="13"/>
        <v/>
      </c>
      <c r="AK25" s="45" t="str">
        <f t="shared" si="52"/>
        <v/>
      </c>
      <c r="AL25" s="145">
        <v>26</v>
      </c>
      <c r="AM25" s="36" t="str">
        <f t="shared" si="14"/>
        <v/>
      </c>
      <c r="AN25" s="32" t="str">
        <f t="shared" si="15"/>
        <v/>
      </c>
      <c r="AO25" s="33" t="str">
        <f t="shared" si="53"/>
        <v/>
      </c>
      <c r="AP25" s="35" t="str">
        <f t="shared" si="54"/>
        <v/>
      </c>
      <c r="AQ25" s="53" t="str">
        <f t="shared" si="55"/>
        <v/>
      </c>
      <c r="AR25" s="32" t="str">
        <f t="shared" si="16"/>
        <v/>
      </c>
      <c r="AS25" s="54" t="str">
        <f t="shared" si="17"/>
        <v/>
      </c>
      <c r="AT25" s="45" t="str">
        <f t="shared" si="56"/>
        <v/>
      </c>
      <c r="AU25" s="145">
        <v>26</v>
      </c>
      <c r="AV25" s="36" t="str">
        <f t="shared" si="18"/>
        <v/>
      </c>
      <c r="AW25" s="32" t="str">
        <f t="shared" si="19"/>
        <v/>
      </c>
      <c r="AX25" s="33" t="str">
        <f t="shared" si="57"/>
        <v/>
      </c>
      <c r="AY25" s="35" t="str">
        <f t="shared" si="58"/>
        <v/>
      </c>
      <c r="AZ25" s="53" t="str">
        <f t="shared" si="59"/>
        <v/>
      </c>
      <c r="BA25" s="32" t="str">
        <f t="shared" si="20"/>
        <v/>
      </c>
      <c r="BB25" s="54" t="str">
        <f t="shared" si="21"/>
        <v/>
      </c>
      <c r="BC25" s="45" t="str">
        <f t="shared" si="60"/>
        <v/>
      </c>
      <c r="BD25" s="145">
        <v>26</v>
      </c>
      <c r="BE25" s="36" t="str">
        <f t="shared" si="22"/>
        <v/>
      </c>
      <c r="BF25" s="32" t="str">
        <f t="shared" si="23"/>
        <v/>
      </c>
      <c r="BG25" s="33" t="str">
        <f t="shared" si="61"/>
        <v/>
      </c>
      <c r="BH25" s="35" t="str">
        <f t="shared" si="62"/>
        <v/>
      </c>
      <c r="BI25" s="53" t="str">
        <f t="shared" si="63"/>
        <v/>
      </c>
      <c r="BJ25" s="32" t="str">
        <f t="shared" si="24"/>
        <v/>
      </c>
      <c r="BK25" s="54" t="str">
        <f t="shared" si="25"/>
        <v/>
      </c>
      <c r="BL25" s="45" t="str">
        <f t="shared" si="64"/>
        <v/>
      </c>
      <c r="BM25" s="145">
        <v>26</v>
      </c>
      <c r="BN25" s="36" t="str">
        <f t="shared" si="26"/>
        <v/>
      </c>
      <c r="BO25" s="32" t="str">
        <f t="shared" si="27"/>
        <v/>
      </c>
      <c r="BP25" s="33" t="str">
        <f t="shared" si="65"/>
        <v/>
      </c>
      <c r="BQ25" s="35" t="str">
        <f t="shared" si="66"/>
        <v/>
      </c>
      <c r="BR25" s="53" t="str">
        <f t="shared" si="67"/>
        <v/>
      </c>
      <c r="BS25" s="32" t="str">
        <f t="shared" si="28"/>
        <v/>
      </c>
      <c r="BT25" s="54" t="str">
        <f t="shared" si="29"/>
        <v/>
      </c>
      <c r="BU25" s="45" t="str">
        <f t="shared" si="68"/>
        <v/>
      </c>
      <c r="BV25" s="5">
        <v>26</v>
      </c>
      <c r="BX25" s="81">
        <v>26</v>
      </c>
      <c r="BY25" s="105">
        <f t="shared" si="30"/>
        <v>1462.5</v>
      </c>
      <c r="BZ25" s="164">
        <f t="shared" si="69"/>
        <v>13.324881134562979</v>
      </c>
      <c r="CA25" s="105">
        <f t="shared" si="70"/>
        <v>19.85646264753256</v>
      </c>
      <c r="CB25" s="106">
        <f t="shared" si="31"/>
        <v>320.45314882096159</v>
      </c>
      <c r="CC25" s="107">
        <f t="shared" si="71"/>
        <v>0.73</v>
      </c>
      <c r="CD25" s="88">
        <f t="shared" si="72"/>
        <v>7.1270513368081918</v>
      </c>
      <c r="CE25" s="23">
        <f t="shared" si="32"/>
        <v>44.962935396011147</v>
      </c>
      <c r="CF25" s="24">
        <f t="shared" si="33"/>
        <v>19.784926904227689</v>
      </c>
      <c r="CG25" s="89">
        <f t="shared" si="34"/>
        <v>19.85646264753256</v>
      </c>
      <c r="CH25" s="22"/>
      <c r="CI25" s="81">
        <v>26</v>
      </c>
      <c r="CJ25" s="105">
        <f t="shared" si="73"/>
        <v>1462.5</v>
      </c>
      <c r="CK25" s="105">
        <f t="shared" si="74"/>
        <v>13.324881134562979</v>
      </c>
      <c r="CL25" s="105">
        <f t="shared" si="75"/>
        <v>19.85646264753256</v>
      </c>
      <c r="CM25" s="105">
        <f t="shared" si="76"/>
        <v>320.45314882096159</v>
      </c>
      <c r="CN25" s="115">
        <f t="shared" si="77"/>
        <v>0.73</v>
      </c>
      <c r="CO25" s="105">
        <f t="shared" si="78"/>
        <v>1929.6638795346503</v>
      </c>
      <c r="CP25" s="115">
        <f t="shared" si="79"/>
        <v>18.097091907207215</v>
      </c>
    </row>
    <row r="26" spans="1:94" ht="15" customHeight="1">
      <c r="A26" s="5">
        <v>27</v>
      </c>
      <c r="B26" s="34">
        <f t="shared" si="0"/>
        <v>1950</v>
      </c>
      <c r="C26" s="32">
        <f t="shared" si="81"/>
        <v>13.6</v>
      </c>
      <c r="D26" s="121">
        <f t="shared" si="35"/>
        <v>1799.7965567784527</v>
      </c>
      <c r="E26" s="33">
        <f t="shared" si="80"/>
        <v>0.84</v>
      </c>
      <c r="F26" s="35">
        <f t="shared" si="82"/>
        <v>383.09605065741175</v>
      </c>
      <c r="G26" s="53">
        <f t="shared" si="37"/>
        <v>7.4817458141381223</v>
      </c>
      <c r="H26" s="32">
        <f t="shared" si="38"/>
        <v>51.204098638780529</v>
      </c>
      <c r="I26" s="54">
        <f t="shared" si="39"/>
        <v>18.284795875320285</v>
      </c>
      <c r="J26" s="45">
        <f t="shared" si="40"/>
        <v>18.363693322520366</v>
      </c>
      <c r="K26" s="145">
        <v>27</v>
      </c>
      <c r="L26" s="36">
        <f t="shared" si="2"/>
        <v>1462.5</v>
      </c>
      <c r="M26" s="32">
        <f t="shared" si="3"/>
        <v>13.6</v>
      </c>
      <c r="N26" s="33">
        <f t="shared" si="41"/>
        <v>0.74</v>
      </c>
      <c r="O26" s="35">
        <f t="shared" si="42"/>
        <v>337.91149794333671</v>
      </c>
      <c r="P26" s="53">
        <f t="shared" si="43"/>
        <v>7.2716171348932885</v>
      </c>
      <c r="Q26" s="32">
        <f t="shared" si="4"/>
        <v>46.469924320114195</v>
      </c>
      <c r="R26" s="54">
        <f t="shared" si="5"/>
        <v>20.113752625635591</v>
      </c>
      <c r="S26" s="45">
        <f t="shared" si="44"/>
        <v>20.174441019898399</v>
      </c>
      <c r="T26" s="145">
        <v>27</v>
      </c>
      <c r="U26" s="36" t="str">
        <f t="shared" si="6"/>
        <v/>
      </c>
      <c r="V26" s="32" t="str">
        <f t="shared" si="7"/>
        <v/>
      </c>
      <c r="W26" s="33" t="str">
        <f t="shared" si="45"/>
        <v/>
      </c>
      <c r="X26" s="35" t="str">
        <f t="shared" si="46"/>
        <v/>
      </c>
      <c r="Y26" s="53" t="str">
        <f t="shared" si="47"/>
        <v/>
      </c>
      <c r="Z26" s="32" t="str">
        <f t="shared" si="8"/>
        <v/>
      </c>
      <c r="AA26" s="54" t="str">
        <f t="shared" si="9"/>
        <v/>
      </c>
      <c r="AB26" s="45" t="str">
        <f t="shared" si="48"/>
        <v/>
      </c>
      <c r="AC26" s="145">
        <v>27</v>
      </c>
      <c r="AD26" s="36" t="str">
        <f t="shared" si="10"/>
        <v/>
      </c>
      <c r="AE26" s="32" t="str">
        <f t="shared" si="11"/>
        <v/>
      </c>
      <c r="AF26" s="33" t="str">
        <f t="shared" si="49"/>
        <v/>
      </c>
      <c r="AG26" s="35" t="str">
        <f t="shared" si="50"/>
        <v/>
      </c>
      <c r="AH26" s="53" t="str">
        <f t="shared" si="51"/>
        <v/>
      </c>
      <c r="AI26" s="32" t="str">
        <f t="shared" si="12"/>
        <v/>
      </c>
      <c r="AJ26" s="54" t="str">
        <f t="shared" si="13"/>
        <v/>
      </c>
      <c r="AK26" s="45" t="str">
        <f t="shared" si="52"/>
        <v/>
      </c>
      <c r="AL26" s="145">
        <v>27</v>
      </c>
      <c r="AM26" s="36" t="str">
        <f t="shared" si="14"/>
        <v/>
      </c>
      <c r="AN26" s="32" t="str">
        <f t="shared" si="15"/>
        <v/>
      </c>
      <c r="AO26" s="33" t="str">
        <f t="shared" si="53"/>
        <v/>
      </c>
      <c r="AP26" s="35" t="str">
        <f t="shared" si="54"/>
        <v/>
      </c>
      <c r="AQ26" s="53" t="str">
        <f t="shared" si="55"/>
        <v/>
      </c>
      <c r="AR26" s="32" t="str">
        <f t="shared" si="16"/>
        <v/>
      </c>
      <c r="AS26" s="54" t="str">
        <f t="shared" si="17"/>
        <v/>
      </c>
      <c r="AT26" s="45" t="str">
        <f t="shared" si="56"/>
        <v/>
      </c>
      <c r="AU26" s="145">
        <v>27</v>
      </c>
      <c r="AV26" s="36" t="str">
        <f t="shared" si="18"/>
        <v/>
      </c>
      <c r="AW26" s="32" t="str">
        <f t="shared" si="19"/>
        <v/>
      </c>
      <c r="AX26" s="33" t="str">
        <f t="shared" si="57"/>
        <v/>
      </c>
      <c r="AY26" s="35" t="str">
        <f t="shared" si="58"/>
        <v/>
      </c>
      <c r="AZ26" s="53" t="str">
        <f t="shared" si="59"/>
        <v/>
      </c>
      <c r="BA26" s="32" t="str">
        <f t="shared" si="20"/>
        <v/>
      </c>
      <c r="BB26" s="54" t="str">
        <f t="shared" si="21"/>
        <v/>
      </c>
      <c r="BC26" s="45" t="str">
        <f t="shared" si="60"/>
        <v/>
      </c>
      <c r="BD26" s="145">
        <v>27</v>
      </c>
      <c r="BE26" s="36" t="str">
        <f t="shared" si="22"/>
        <v/>
      </c>
      <c r="BF26" s="32" t="str">
        <f t="shared" si="23"/>
        <v/>
      </c>
      <c r="BG26" s="33" t="str">
        <f t="shared" si="61"/>
        <v/>
      </c>
      <c r="BH26" s="35" t="str">
        <f t="shared" si="62"/>
        <v/>
      </c>
      <c r="BI26" s="53" t="str">
        <f t="shared" si="63"/>
        <v/>
      </c>
      <c r="BJ26" s="32" t="str">
        <f t="shared" si="24"/>
        <v/>
      </c>
      <c r="BK26" s="54" t="str">
        <f t="shared" si="25"/>
        <v/>
      </c>
      <c r="BL26" s="45" t="str">
        <f t="shared" si="64"/>
        <v/>
      </c>
      <c r="BM26" s="145">
        <v>27</v>
      </c>
      <c r="BN26" s="36" t="str">
        <f t="shared" si="26"/>
        <v/>
      </c>
      <c r="BO26" s="32" t="str">
        <f t="shared" si="27"/>
        <v/>
      </c>
      <c r="BP26" s="33" t="str">
        <f t="shared" si="65"/>
        <v/>
      </c>
      <c r="BQ26" s="35" t="str">
        <f t="shared" si="66"/>
        <v/>
      </c>
      <c r="BR26" s="53" t="str">
        <f t="shared" si="67"/>
        <v/>
      </c>
      <c r="BS26" s="32" t="str">
        <f t="shared" si="28"/>
        <v/>
      </c>
      <c r="BT26" s="54" t="str">
        <f t="shared" si="29"/>
        <v/>
      </c>
      <c r="BU26" s="45" t="str">
        <f t="shared" si="68"/>
        <v/>
      </c>
      <c r="BV26" s="5">
        <v>27</v>
      </c>
      <c r="BX26" s="81">
        <v>27</v>
      </c>
      <c r="BY26" s="105">
        <f t="shared" si="30"/>
        <v>1462.5</v>
      </c>
      <c r="BZ26" s="164">
        <f t="shared" si="69"/>
        <v>13.693868138640646</v>
      </c>
      <c r="CA26" s="105">
        <f t="shared" si="70"/>
        <v>20.173352961814782</v>
      </c>
      <c r="CB26" s="106">
        <f t="shared" si="31"/>
        <v>337.91149794333671</v>
      </c>
      <c r="CC26" s="107">
        <f t="shared" si="71"/>
        <v>0.74</v>
      </c>
      <c r="CD26" s="88">
        <f t="shared" si="72"/>
        <v>7.2716171348932885</v>
      </c>
      <c r="CE26" s="23">
        <f t="shared" si="32"/>
        <v>46.469924320114195</v>
      </c>
      <c r="CF26" s="24">
        <f t="shared" si="33"/>
        <v>20.113752625635591</v>
      </c>
      <c r="CG26" s="89">
        <f t="shared" si="34"/>
        <v>20.173352961814782</v>
      </c>
      <c r="CH26" s="22"/>
      <c r="CI26" s="81">
        <v>27</v>
      </c>
      <c r="CJ26" s="105">
        <f t="shared" si="73"/>
        <v>1462.5</v>
      </c>
      <c r="CK26" s="105">
        <f t="shared" si="74"/>
        <v>13.693868138640646</v>
      </c>
      <c r="CL26" s="105">
        <f t="shared" si="75"/>
        <v>20.173352961814782</v>
      </c>
      <c r="CM26" s="105">
        <f t="shared" si="76"/>
        <v>337.91149794333671</v>
      </c>
      <c r="CN26" s="115">
        <f t="shared" si="77"/>
        <v>0.74</v>
      </c>
      <c r="CO26" s="105">
        <f t="shared" si="78"/>
        <v>1922.7384274432811</v>
      </c>
      <c r="CP26" s="115">
        <f t="shared" si="79"/>
        <v>18.363693322520366</v>
      </c>
    </row>
    <row r="27" spans="1:94" ht="15" customHeight="1">
      <c r="A27" s="5">
        <v>28</v>
      </c>
      <c r="B27" s="34">
        <f t="shared" si="0"/>
        <v>1950</v>
      </c>
      <c r="C27" s="32">
        <f t="shared" si="81"/>
        <v>13.9</v>
      </c>
      <c r="D27" s="121">
        <f t="shared" si="35"/>
        <v>1794.5596055946567</v>
      </c>
      <c r="E27" s="33">
        <f t="shared" si="80"/>
        <v>0.85</v>
      </c>
      <c r="F27" s="35">
        <f t="shared" si="82"/>
        <v>397.60991420084338</v>
      </c>
      <c r="G27" s="53">
        <f t="shared" si="37"/>
        <v>7.5948053541558762</v>
      </c>
      <c r="H27" s="32">
        <f t="shared" si="38"/>
        <v>52.352877481352607</v>
      </c>
      <c r="I27" s="54">
        <f t="shared" si="39"/>
        <v>18.488770519777418</v>
      </c>
      <c r="J27" s="45">
        <f t="shared" si="40"/>
        <v>18.558902037430215</v>
      </c>
      <c r="K27" s="145">
        <v>28</v>
      </c>
      <c r="L27" s="36">
        <f t="shared" si="2"/>
        <v>1462.5</v>
      </c>
      <c r="M27" s="32">
        <f t="shared" si="3"/>
        <v>13.9</v>
      </c>
      <c r="N27" s="33">
        <f t="shared" si="41"/>
        <v>0.75</v>
      </c>
      <c r="O27" s="35">
        <f t="shared" si="42"/>
        <v>351.22586099122299</v>
      </c>
      <c r="P27" s="53">
        <f t="shared" si="43"/>
        <v>7.3800414834571129</v>
      </c>
      <c r="Q27" s="32">
        <f t="shared" si="4"/>
        <v>47.591312566266829</v>
      </c>
      <c r="R27" s="54">
        <f t="shared" si="5"/>
        <v>20.354993279790691</v>
      </c>
      <c r="S27" s="45">
        <f t="shared" si="44"/>
        <v>20.406585775385441</v>
      </c>
      <c r="T27" s="145">
        <v>28</v>
      </c>
      <c r="U27" s="36" t="str">
        <f t="shared" si="6"/>
        <v/>
      </c>
      <c r="V27" s="32" t="str">
        <f t="shared" si="7"/>
        <v/>
      </c>
      <c r="W27" s="33" t="str">
        <f t="shared" si="45"/>
        <v/>
      </c>
      <c r="X27" s="35" t="str">
        <f t="shared" si="46"/>
        <v/>
      </c>
      <c r="Y27" s="53" t="str">
        <f t="shared" si="47"/>
        <v/>
      </c>
      <c r="Z27" s="32" t="str">
        <f t="shared" si="8"/>
        <v/>
      </c>
      <c r="AA27" s="54" t="str">
        <f t="shared" si="9"/>
        <v/>
      </c>
      <c r="AB27" s="45" t="str">
        <f t="shared" si="48"/>
        <v/>
      </c>
      <c r="AC27" s="145">
        <v>28</v>
      </c>
      <c r="AD27" s="36" t="str">
        <f t="shared" si="10"/>
        <v/>
      </c>
      <c r="AE27" s="32" t="str">
        <f t="shared" si="11"/>
        <v/>
      </c>
      <c r="AF27" s="33" t="str">
        <f t="shared" si="49"/>
        <v/>
      </c>
      <c r="AG27" s="35" t="str">
        <f t="shared" si="50"/>
        <v/>
      </c>
      <c r="AH27" s="53" t="str">
        <f t="shared" si="51"/>
        <v/>
      </c>
      <c r="AI27" s="32" t="str">
        <f t="shared" si="12"/>
        <v/>
      </c>
      <c r="AJ27" s="54" t="str">
        <f t="shared" si="13"/>
        <v/>
      </c>
      <c r="AK27" s="45" t="str">
        <f t="shared" si="52"/>
        <v/>
      </c>
      <c r="AL27" s="145">
        <v>28</v>
      </c>
      <c r="AM27" s="36" t="str">
        <f t="shared" si="14"/>
        <v/>
      </c>
      <c r="AN27" s="32" t="str">
        <f t="shared" si="15"/>
        <v/>
      </c>
      <c r="AO27" s="33" t="str">
        <f t="shared" si="53"/>
        <v/>
      </c>
      <c r="AP27" s="35" t="str">
        <f t="shared" si="54"/>
        <v/>
      </c>
      <c r="AQ27" s="53" t="str">
        <f t="shared" si="55"/>
        <v/>
      </c>
      <c r="AR27" s="32" t="str">
        <f t="shared" si="16"/>
        <v/>
      </c>
      <c r="AS27" s="54" t="str">
        <f t="shared" si="17"/>
        <v/>
      </c>
      <c r="AT27" s="45" t="str">
        <f t="shared" si="56"/>
        <v/>
      </c>
      <c r="AU27" s="145">
        <v>28</v>
      </c>
      <c r="AV27" s="36" t="str">
        <f t="shared" si="18"/>
        <v/>
      </c>
      <c r="AW27" s="32" t="str">
        <f t="shared" si="19"/>
        <v/>
      </c>
      <c r="AX27" s="33" t="str">
        <f t="shared" si="57"/>
        <v/>
      </c>
      <c r="AY27" s="35" t="str">
        <f t="shared" si="58"/>
        <v/>
      </c>
      <c r="AZ27" s="53" t="str">
        <f t="shared" si="59"/>
        <v/>
      </c>
      <c r="BA27" s="32" t="str">
        <f t="shared" si="20"/>
        <v/>
      </c>
      <c r="BB27" s="54" t="str">
        <f t="shared" si="21"/>
        <v/>
      </c>
      <c r="BC27" s="45" t="str">
        <f t="shared" si="60"/>
        <v/>
      </c>
      <c r="BD27" s="145">
        <v>28</v>
      </c>
      <c r="BE27" s="36" t="str">
        <f t="shared" si="22"/>
        <v/>
      </c>
      <c r="BF27" s="32" t="str">
        <f t="shared" si="23"/>
        <v/>
      </c>
      <c r="BG27" s="33" t="str">
        <f t="shared" si="61"/>
        <v/>
      </c>
      <c r="BH27" s="35" t="str">
        <f t="shared" si="62"/>
        <v/>
      </c>
      <c r="BI27" s="53" t="str">
        <f t="shared" si="63"/>
        <v/>
      </c>
      <c r="BJ27" s="32" t="str">
        <f t="shared" si="24"/>
        <v/>
      </c>
      <c r="BK27" s="54" t="str">
        <f t="shared" si="25"/>
        <v/>
      </c>
      <c r="BL27" s="45" t="str">
        <f t="shared" si="64"/>
        <v/>
      </c>
      <c r="BM27" s="145">
        <v>28</v>
      </c>
      <c r="BN27" s="36" t="str">
        <f t="shared" si="26"/>
        <v/>
      </c>
      <c r="BO27" s="32" t="str">
        <f t="shared" si="27"/>
        <v/>
      </c>
      <c r="BP27" s="33" t="str">
        <f t="shared" si="65"/>
        <v/>
      </c>
      <c r="BQ27" s="35" t="str">
        <f t="shared" si="66"/>
        <v/>
      </c>
      <c r="BR27" s="53" t="str">
        <f t="shared" si="67"/>
        <v/>
      </c>
      <c r="BS27" s="32" t="str">
        <f t="shared" si="28"/>
        <v/>
      </c>
      <c r="BT27" s="54" t="str">
        <f t="shared" si="29"/>
        <v/>
      </c>
      <c r="BU27" s="45" t="str">
        <f t="shared" si="68"/>
        <v/>
      </c>
      <c r="BV27" s="5">
        <v>28</v>
      </c>
      <c r="BX27" s="81">
        <v>28</v>
      </c>
      <c r="BY27" s="105">
        <f t="shared" si="30"/>
        <v>1462.5</v>
      </c>
      <c r="BZ27" s="164">
        <f t="shared" si="69"/>
        <v>13.970608391698898</v>
      </c>
      <c r="CA27" s="105">
        <f t="shared" si="70"/>
        <v>20.40576732907904</v>
      </c>
      <c r="CB27" s="106">
        <f t="shared" si="31"/>
        <v>351.22586099122299</v>
      </c>
      <c r="CC27" s="107">
        <f t="shared" si="71"/>
        <v>0.75</v>
      </c>
      <c r="CD27" s="88">
        <f t="shared" si="72"/>
        <v>7.3800414834571129</v>
      </c>
      <c r="CE27" s="23">
        <f t="shared" si="32"/>
        <v>47.591312566266829</v>
      </c>
      <c r="CF27" s="24">
        <f t="shared" si="33"/>
        <v>20.354993279790691</v>
      </c>
      <c r="CG27" s="89">
        <f t="shared" si="34"/>
        <v>20.40576732907904</v>
      </c>
      <c r="CH27" s="22"/>
      <c r="CI27" s="81">
        <v>28</v>
      </c>
      <c r="CJ27" s="105">
        <f t="shared" si="73"/>
        <v>1462.5</v>
      </c>
      <c r="CK27" s="105">
        <f t="shared" si="74"/>
        <v>13.970608391698898</v>
      </c>
      <c r="CL27" s="105">
        <f t="shared" si="75"/>
        <v>20.40576732907904</v>
      </c>
      <c r="CM27" s="105">
        <f t="shared" si="76"/>
        <v>351.22586099122299</v>
      </c>
      <c r="CN27" s="115">
        <f t="shared" si="77"/>
        <v>0.75</v>
      </c>
      <c r="CO27" s="105">
        <f t="shared" si="78"/>
        <v>1917.5014762594851</v>
      </c>
      <c r="CP27" s="115">
        <f t="shared" si="79"/>
        <v>18.558902037430215</v>
      </c>
    </row>
    <row r="28" spans="1:94" ht="15" customHeight="1">
      <c r="A28" s="5">
        <v>29</v>
      </c>
      <c r="B28" s="34">
        <f t="shared" si="0"/>
        <v>1950</v>
      </c>
      <c r="C28" s="32">
        <f t="shared" si="81"/>
        <v>14.2</v>
      </c>
      <c r="D28" s="121">
        <f t="shared" si="35"/>
        <v>1789.2881581739878</v>
      </c>
      <c r="E28" s="33">
        <f t="shared" si="80"/>
        <v>0.86</v>
      </c>
      <c r="F28" s="35">
        <f t="shared" si="82"/>
        <v>412.30518244341721</v>
      </c>
      <c r="G28" s="53">
        <f t="shared" si="37"/>
        <v>7.7078648941736274</v>
      </c>
      <c r="H28" s="32">
        <f t="shared" si="38"/>
        <v>53.491490588409064</v>
      </c>
      <c r="I28" s="54">
        <f t="shared" si="39"/>
        <v>18.688743509641991</v>
      </c>
      <c r="J28" s="45">
        <f t="shared" si="40"/>
        <v>18.750202296282964</v>
      </c>
      <c r="K28" s="145">
        <v>29</v>
      </c>
      <c r="L28" s="36">
        <f t="shared" si="2"/>
        <v>1462.5</v>
      </c>
      <c r="M28" s="32">
        <f t="shared" si="3"/>
        <v>14.2</v>
      </c>
      <c r="N28" s="33">
        <f t="shared" si="41"/>
        <v>0.76</v>
      </c>
      <c r="O28" s="35">
        <f t="shared" si="42"/>
        <v>364.72605033519267</v>
      </c>
      <c r="P28" s="53">
        <f t="shared" si="43"/>
        <v>7.4884658320209336</v>
      </c>
      <c r="Q28" s="32">
        <f t="shared" si="4"/>
        <v>48.705042997674063</v>
      </c>
      <c r="R28" s="54">
        <f t="shared" si="5"/>
        <v>20.59178938068677</v>
      </c>
      <c r="S28" s="45">
        <f t="shared" si="44"/>
        <v>20.634389491258869</v>
      </c>
      <c r="T28" s="145">
        <v>29</v>
      </c>
      <c r="U28" s="36" t="str">
        <f t="shared" si="6"/>
        <v/>
      </c>
      <c r="V28" s="32" t="str">
        <f t="shared" si="7"/>
        <v/>
      </c>
      <c r="W28" s="33" t="str">
        <f t="shared" si="45"/>
        <v/>
      </c>
      <c r="X28" s="35" t="str">
        <f t="shared" si="46"/>
        <v/>
      </c>
      <c r="Y28" s="53" t="str">
        <f t="shared" si="47"/>
        <v/>
      </c>
      <c r="Z28" s="32" t="str">
        <f t="shared" si="8"/>
        <v/>
      </c>
      <c r="AA28" s="54" t="str">
        <f t="shared" si="9"/>
        <v/>
      </c>
      <c r="AB28" s="45" t="str">
        <f t="shared" si="48"/>
        <v/>
      </c>
      <c r="AC28" s="145">
        <v>29</v>
      </c>
      <c r="AD28" s="36" t="str">
        <f t="shared" si="10"/>
        <v/>
      </c>
      <c r="AE28" s="32" t="str">
        <f t="shared" si="11"/>
        <v/>
      </c>
      <c r="AF28" s="33" t="str">
        <f t="shared" si="49"/>
        <v/>
      </c>
      <c r="AG28" s="35" t="str">
        <f t="shared" si="50"/>
        <v/>
      </c>
      <c r="AH28" s="53" t="str">
        <f t="shared" si="51"/>
        <v/>
      </c>
      <c r="AI28" s="32" t="str">
        <f t="shared" si="12"/>
        <v/>
      </c>
      <c r="AJ28" s="54" t="str">
        <f t="shared" si="13"/>
        <v/>
      </c>
      <c r="AK28" s="45" t="str">
        <f t="shared" si="52"/>
        <v/>
      </c>
      <c r="AL28" s="145">
        <v>29</v>
      </c>
      <c r="AM28" s="36" t="str">
        <f t="shared" si="14"/>
        <v/>
      </c>
      <c r="AN28" s="32" t="str">
        <f t="shared" si="15"/>
        <v/>
      </c>
      <c r="AO28" s="33" t="str">
        <f t="shared" si="53"/>
        <v/>
      </c>
      <c r="AP28" s="35" t="str">
        <f t="shared" si="54"/>
        <v/>
      </c>
      <c r="AQ28" s="53" t="str">
        <f t="shared" si="55"/>
        <v/>
      </c>
      <c r="AR28" s="32" t="str">
        <f t="shared" si="16"/>
        <v/>
      </c>
      <c r="AS28" s="54" t="str">
        <f t="shared" si="17"/>
        <v/>
      </c>
      <c r="AT28" s="45" t="str">
        <f t="shared" si="56"/>
        <v/>
      </c>
      <c r="AU28" s="145">
        <v>29</v>
      </c>
      <c r="AV28" s="36" t="str">
        <f t="shared" si="18"/>
        <v/>
      </c>
      <c r="AW28" s="32" t="str">
        <f t="shared" si="19"/>
        <v/>
      </c>
      <c r="AX28" s="33" t="str">
        <f t="shared" si="57"/>
        <v/>
      </c>
      <c r="AY28" s="35" t="str">
        <f t="shared" si="58"/>
        <v/>
      </c>
      <c r="AZ28" s="53" t="str">
        <f t="shared" si="59"/>
        <v/>
      </c>
      <c r="BA28" s="32" t="str">
        <f t="shared" si="20"/>
        <v/>
      </c>
      <c r="BB28" s="54" t="str">
        <f t="shared" si="21"/>
        <v/>
      </c>
      <c r="BC28" s="45" t="str">
        <f t="shared" si="60"/>
        <v/>
      </c>
      <c r="BD28" s="145">
        <v>29</v>
      </c>
      <c r="BE28" s="36" t="str">
        <f t="shared" si="22"/>
        <v/>
      </c>
      <c r="BF28" s="32" t="str">
        <f t="shared" si="23"/>
        <v/>
      </c>
      <c r="BG28" s="33" t="str">
        <f t="shared" si="61"/>
        <v/>
      </c>
      <c r="BH28" s="35" t="str">
        <f t="shared" si="62"/>
        <v/>
      </c>
      <c r="BI28" s="53" t="str">
        <f t="shared" si="63"/>
        <v/>
      </c>
      <c r="BJ28" s="32" t="str">
        <f t="shared" si="24"/>
        <v/>
      </c>
      <c r="BK28" s="54" t="str">
        <f t="shared" si="25"/>
        <v/>
      </c>
      <c r="BL28" s="45" t="str">
        <f t="shared" si="64"/>
        <v/>
      </c>
      <c r="BM28" s="145">
        <v>29</v>
      </c>
      <c r="BN28" s="36" t="str">
        <f t="shared" si="26"/>
        <v/>
      </c>
      <c r="BO28" s="32" t="str">
        <f t="shared" si="27"/>
        <v/>
      </c>
      <c r="BP28" s="33" t="str">
        <f t="shared" si="65"/>
        <v/>
      </c>
      <c r="BQ28" s="35" t="str">
        <f t="shared" si="66"/>
        <v/>
      </c>
      <c r="BR28" s="53" t="str">
        <f t="shared" si="67"/>
        <v/>
      </c>
      <c r="BS28" s="32" t="str">
        <f t="shared" si="28"/>
        <v/>
      </c>
      <c r="BT28" s="54" t="str">
        <f t="shared" si="29"/>
        <v/>
      </c>
      <c r="BU28" s="45" t="str">
        <f t="shared" si="68"/>
        <v/>
      </c>
      <c r="BV28" s="5">
        <v>29</v>
      </c>
      <c r="BX28" s="81">
        <v>29</v>
      </c>
      <c r="BY28" s="105">
        <f t="shared" si="30"/>
        <v>1462.5</v>
      </c>
      <c r="BZ28" s="164">
        <f t="shared" si="69"/>
        <v>14.247348644757146</v>
      </c>
      <c r="CA28" s="105">
        <f t="shared" si="70"/>
        <v>20.633840656729685</v>
      </c>
      <c r="CB28" s="106">
        <f t="shared" si="31"/>
        <v>364.72605033519267</v>
      </c>
      <c r="CC28" s="107">
        <f t="shared" si="71"/>
        <v>0.76</v>
      </c>
      <c r="CD28" s="88">
        <f t="shared" si="72"/>
        <v>7.4884658320209336</v>
      </c>
      <c r="CE28" s="23">
        <f t="shared" si="32"/>
        <v>48.705042997674063</v>
      </c>
      <c r="CF28" s="24">
        <f t="shared" si="33"/>
        <v>20.59178938068677</v>
      </c>
      <c r="CG28" s="89">
        <f t="shared" si="34"/>
        <v>20.633840656729685</v>
      </c>
      <c r="CH28" s="22"/>
      <c r="CI28" s="81">
        <v>29</v>
      </c>
      <c r="CJ28" s="105">
        <f t="shared" si="73"/>
        <v>1462.5</v>
      </c>
      <c r="CK28" s="105">
        <f t="shared" si="74"/>
        <v>14.247348644757146</v>
      </c>
      <c r="CL28" s="105">
        <f t="shared" si="75"/>
        <v>20.633840656729685</v>
      </c>
      <c r="CM28" s="105">
        <f t="shared" si="76"/>
        <v>364.72605033519267</v>
      </c>
      <c r="CN28" s="115">
        <f t="shared" si="77"/>
        <v>0.76</v>
      </c>
      <c r="CO28" s="105">
        <f t="shared" si="78"/>
        <v>1912.2300288388162</v>
      </c>
      <c r="CP28" s="115">
        <f t="shared" si="79"/>
        <v>18.750202296282964</v>
      </c>
    </row>
    <row r="29" spans="1:94" ht="15" customHeight="1" thickBot="1">
      <c r="A29" s="6">
        <v>30</v>
      </c>
      <c r="B29" s="37">
        <f t="shared" si="0"/>
        <v>1950</v>
      </c>
      <c r="C29" s="38">
        <f t="shared" si="81"/>
        <v>14.6</v>
      </c>
      <c r="D29" s="120">
        <f t="shared" si="35"/>
        <v>1782.2092563840999</v>
      </c>
      <c r="E29" s="39">
        <f t="shared" si="80"/>
        <v>0.87</v>
      </c>
      <c r="F29" s="40">
        <f t="shared" si="82"/>
        <v>432.17586195856001</v>
      </c>
      <c r="G29" s="51">
        <f t="shared" si="37"/>
        <v>7.8586109475306314</v>
      </c>
      <c r="H29" s="38">
        <f t="shared" si="38"/>
        <v>54.993925115272475</v>
      </c>
      <c r="I29" s="52">
        <f t="shared" si="39"/>
        <v>18.949384696995139</v>
      </c>
      <c r="J29" s="44">
        <f t="shared" si="40"/>
        <v>18.99941933694549</v>
      </c>
      <c r="K29" s="145">
        <v>30</v>
      </c>
      <c r="L29" s="41">
        <f t="shared" si="2"/>
        <v>1462.5</v>
      </c>
      <c r="M29" s="38">
        <f t="shared" si="3"/>
        <v>14.6</v>
      </c>
      <c r="N29" s="39">
        <f t="shared" si="41"/>
        <v>0.77</v>
      </c>
      <c r="O29" s="40">
        <f t="shared" si="42"/>
        <v>383.01046551502714</v>
      </c>
      <c r="P29" s="51">
        <f t="shared" si="43"/>
        <v>7.6330316301060313</v>
      </c>
      <c r="Q29" s="38">
        <f t="shared" si="4"/>
        <v>50.17802677567402</v>
      </c>
      <c r="R29" s="52">
        <f t="shared" si="5"/>
        <v>20.90084821696237</v>
      </c>
      <c r="S29" s="44">
        <f t="shared" si="44"/>
        <v>20.931613808793902</v>
      </c>
      <c r="T29" s="145">
        <v>30</v>
      </c>
      <c r="U29" s="41" t="str">
        <f t="shared" si="6"/>
        <v/>
      </c>
      <c r="V29" s="38" t="str">
        <f t="shared" si="7"/>
        <v/>
      </c>
      <c r="W29" s="39" t="str">
        <f t="shared" si="45"/>
        <v/>
      </c>
      <c r="X29" s="40" t="str">
        <f t="shared" si="46"/>
        <v/>
      </c>
      <c r="Y29" s="51" t="str">
        <f t="shared" si="47"/>
        <v/>
      </c>
      <c r="Z29" s="38" t="str">
        <f t="shared" si="8"/>
        <v/>
      </c>
      <c r="AA29" s="52" t="str">
        <f t="shared" si="9"/>
        <v/>
      </c>
      <c r="AB29" s="44" t="str">
        <f t="shared" si="48"/>
        <v/>
      </c>
      <c r="AC29" s="145">
        <v>30</v>
      </c>
      <c r="AD29" s="41" t="str">
        <f t="shared" si="10"/>
        <v/>
      </c>
      <c r="AE29" s="38" t="str">
        <f t="shared" si="11"/>
        <v/>
      </c>
      <c r="AF29" s="39" t="str">
        <f t="shared" si="49"/>
        <v/>
      </c>
      <c r="AG29" s="40" t="str">
        <f t="shared" si="50"/>
        <v/>
      </c>
      <c r="AH29" s="51" t="str">
        <f t="shared" si="51"/>
        <v/>
      </c>
      <c r="AI29" s="38" t="str">
        <f t="shared" si="12"/>
        <v/>
      </c>
      <c r="AJ29" s="52" t="str">
        <f t="shared" si="13"/>
        <v/>
      </c>
      <c r="AK29" s="44" t="str">
        <f t="shared" si="52"/>
        <v/>
      </c>
      <c r="AL29" s="145">
        <v>30</v>
      </c>
      <c r="AM29" s="41" t="str">
        <f t="shared" si="14"/>
        <v/>
      </c>
      <c r="AN29" s="38" t="str">
        <f t="shared" si="15"/>
        <v/>
      </c>
      <c r="AO29" s="39" t="str">
        <f t="shared" si="53"/>
        <v/>
      </c>
      <c r="AP29" s="40" t="str">
        <f t="shared" si="54"/>
        <v/>
      </c>
      <c r="AQ29" s="51" t="str">
        <f t="shared" si="55"/>
        <v/>
      </c>
      <c r="AR29" s="38" t="str">
        <f t="shared" si="16"/>
        <v/>
      </c>
      <c r="AS29" s="52" t="str">
        <f t="shared" si="17"/>
        <v/>
      </c>
      <c r="AT29" s="44" t="str">
        <f t="shared" si="56"/>
        <v/>
      </c>
      <c r="AU29" s="145">
        <v>30</v>
      </c>
      <c r="AV29" s="41" t="str">
        <f t="shared" si="18"/>
        <v/>
      </c>
      <c r="AW29" s="38" t="str">
        <f t="shared" si="19"/>
        <v/>
      </c>
      <c r="AX29" s="39" t="str">
        <f t="shared" si="57"/>
        <v/>
      </c>
      <c r="AY29" s="40" t="str">
        <f t="shared" si="58"/>
        <v/>
      </c>
      <c r="AZ29" s="51" t="str">
        <f t="shared" si="59"/>
        <v/>
      </c>
      <c r="BA29" s="38" t="str">
        <f t="shared" si="20"/>
        <v/>
      </c>
      <c r="BB29" s="52" t="str">
        <f t="shared" si="21"/>
        <v/>
      </c>
      <c r="BC29" s="44" t="str">
        <f t="shared" si="60"/>
        <v/>
      </c>
      <c r="BD29" s="145">
        <v>30</v>
      </c>
      <c r="BE29" s="41" t="str">
        <f t="shared" si="22"/>
        <v/>
      </c>
      <c r="BF29" s="38" t="str">
        <f t="shared" si="23"/>
        <v/>
      </c>
      <c r="BG29" s="39" t="str">
        <f t="shared" si="61"/>
        <v/>
      </c>
      <c r="BH29" s="40" t="str">
        <f t="shared" si="62"/>
        <v/>
      </c>
      <c r="BI29" s="51" t="str">
        <f t="shared" si="63"/>
        <v/>
      </c>
      <c r="BJ29" s="38" t="str">
        <f t="shared" si="24"/>
        <v/>
      </c>
      <c r="BK29" s="52" t="str">
        <f t="shared" si="25"/>
        <v/>
      </c>
      <c r="BL29" s="44" t="str">
        <f t="shared" si="64"/>
        <v/>
      </c>
      <c r="BM29" s="145">
        <v>30</v>
      </c>
      <c r="BN29" s="41" t="str">
        <f t="shared" si="26"/>
        <v/>
      </c>
      <c r="BO29" s="38" t="str">
        <f t="shared" si="27"/>
        <v/>
      </c>
      <c r="BP29" s="39" t="str">
        <f t="shared" si="65"/>
        <v/>
      </c>
      <c r="BQ29" s="40" t="str">
        <f t="shared" si="66"/>
        <v/>
      </c>
      <c r="BR29" s="51" t="str">
        <f t="shared" si="67"/>
        <v/>
      </c>
      <c r="BS29" s="38" t="str">
        <f t="shared" si="28"/>
        <v/>
      </c>
      <c r="BT29" s="52" t="str">
        <f t="shared" si="29"/>
        <v/>
      </c>
      <c r="BU29" s="44" t="str">
        <f t="shared" si="68"/>
        <v/>
      </c>
      <c r="BV29" s="6">
        <v>30</v>
      </c>
      <c r="BX29" s="82">
        <v>30</v>
      </c>
      <c r="BY29" s="108">
        <f t="shared" si="30"/>
        <v>1462.5</v>
      </c>
      <c r="BZ29" s="162">
        <f t="shared" si="69"/>
        <v>14.616335648834811</v>
      </c>
      <c r="CA29" s="108">
        <f t="shared" si="70"/>
        <v>20.931424456634339</v>
      </c>
      <c r="CB29" s="109">
        <f t="shared" si="31"/>
        <v>383.01046551502714</v>
      </c>
      <c r="CC29" s="110">
        <f t="shared" si="71"/>
        <v>0.77</v>
      </c>
      <c r="CD29" s="90">
        <f t="shared" si="72"/>
        <v>7.6330316301060313</v>
      </c>
      <c r="CE29" s="91">
        <f t="shared" si="32"/>
        <v>50.17802677567402</v>
      </c>
      <c r="CF29" s="92">
        <f t="shared" si="33"/>
        <v>20.90084821696237</v>
      </c>
      <c r="CG29" s="93">
        <f t="shared" si="34"/>
        <v>20.931424456634339</v>
      </c>
      <c r="CH29" s="22"/>
      <c r="CI29" s="82">
        <v>30</v>
      </c>
      <c r="CJ29" s="108">
        <f t="shared" si="73"/>
        <v>1462.5</v>
      </c>
      <c r="CK29" s="108">
        <f t="shared" si="74"/>
        <v>14.616335648834811</v>
      </c>
      <c r="CL29" s="108">
        <f t="shared" si="75"/>
        <v>20.931424456634339</v>
      </c>
      <c r="CM29" s="108">
        <f t="shared" si="76"/>
        <v>383.01046551502714</v>
      </c>
      <c r="CN29" s="116">
        <f t="shared" si="77"/>
        <v>0.77</v>
      </c>
      <c r="CO29" s="108">
        <f t="shared" si="78"/>
        <v>1905.1511270489284</v>
      </c>
      <c r="CP29" s="116">
        <f t="shared" si="79"/>
        <v>18.99941933694549</v>
      </c>
    </row>
    <row r="30" spans="1:94" ht="15" customHeight="1">
      <c r="A30" s="4">
        <v>31</v>
      </c>
      <c r="B30" s="30">
        <f t="shared" si="0"/>
        <v>1950</v>
      </c>
      <c r="C30" s="27">
        <f t="shared" si="81"/>
        <v>14.9</v>
      </c>
      <c r="D30" s="119">
        <f t="shared" si="35"/>
        <v>1776.8647787697523</v>
      </c>
      <c r="E30" s="28">
        <f t="shared" si="80"/>
        <v>0.87</v>
      </c>
      <c r="F30" s="29">
        <f t="shared" si="82"/>
        <v>447.28285408948176</v>
      </c>
      <c r="G30" s="49">
        <f t="shared" si="37"/>
        <v>7.9716704875483844</v>
      </c>
      <c r="H30" s="27">
        <f t="shared" si="38"/>
        <v>56.109049513289605</v>
      </c>
      <c r="I30" s="50">
        <f t="shared" si="39"/>
        <v>19.14054103377859</v>
      </c>
      <c r="J30" s="43">
        <f t="shared" si="40"/>
        <v>19.182108282567377</v>
      </c>
      <c r="K30" s="145">
        <v>31</v>
      </c>
      <c r="L30" s="31">
        <f t="shared" si="2"/>
        <v>1462.5</v>
      </c>
      <c r="M30" s="27">
        <f t="shared" si="3"/>
        <v>14.9</v>
      </c>
      <c r="N30" s="28">
        <f t="shared" si="41"/>
        <v>0.78</v>
      </c>
      <c r="O30" s="29">
        <f t="shared" si="42"/>
        <v>396.93333784225166</v>
      </c>
      <c r="P30" s="49">
        <f t="shared" si="43"/>
        <v>7.7414559786698538</v>
      </c>
      <c r="Q30" s="27">
        <f t="shared" si="4"/>
        <v>51.27373183234883</v>
      </c>
      <c r="R30" s="50">
        <f t="shared" si="5"/>
        <v>21.127815016017649</v>
      </c>
      <c r="S30" s="43">
        <f t="shared" si="44"/>
        <v>21.1498171472664</v>
      </c>
      <c r="T30" s="145">
        <v>31</v>
      </c>
      <c r="U30" s="31" t="str">
        <f t="shared" si="6"/>
        <v/>
      </c>
      <c r="V30" s="27" t="str">
        <f t="shared" si="7"/>
        <v/>
      </c>
      <c r="W30" s="28" t="str">
        <f t="shared" si="45"/>
        <v/>
      </c>
      <c r="X30" s="29" t="str">
        <f t="shared" si="46"/>
        <v/>
      </c>
      <c r="Y30" s="49" t="str">
        <f t="shared" si="47"/>
        <v/>
      </c>
      <c r="Z30" s="27" t="str">
        <f t="shared" si="8"/>
        <v/>
      </c>
      <c r="AA30" s="50" t="str">
        <f t="shared" si="9"/>
        <v/>
      </c>
      <c r="AB30" s="43" t="str">
        <f t="shared" si="48"/>
        <v/>
      </c>
      <c r="AC30" s="145">
        <v>31</v>
      </c>
      <c r="AD30" s="31" t="str">
        <f t="shared" si="10"/>
        <v/>
      </c>
      <c r="AE30" s="27" t="str">
        <f t="shared" si="11"/>
        <v/>
      </c>
      <c r="AF30" s="28" t="str">
        <f t="shared" si="49"/>
        <v/>
      </c>
      <c r="AG30" s="29" t="str">
        <f t="shared" si="50"/>
        <v/>
      </c>
      <c r="AH30" s="49" t="str">
        <f t="shared" si="51"/>
        <v/>
      </c>
      <c r="AI30" s="27" t="str">
        <f t="shared" si="12"/>
        <v/>
      </c>
      <c r="AJ30" s="50" t="str">
        <f t="shared" si="13"/>
        <v/>
      </c>
      <c r="AK30" s="43" t="str">
        <f t="shared" si="52"/>
        <v/>
      </c>
      <c r="AL30" s="145">
        <v>31</v>
      </c>
      <c r="AM30" s="31" t="str">
        <f t="shared" si="14"/>
        <v/>
      </c>
      <c r="AN30" s="27" t="str">
        <f t="shared" si="15"/>
        <v/>
      </c>
      <c r="AO30" s="28" t="str">
        <f t="shared" si="53"/>
        <v/>
      </c>
      <c r="AP30" s="29" t="str">
        <f t="shared" si="54"/>
        <v/>
      </c>
      <c r="AQ30" s="49" t="str">
        <f t="shared" si="55"/>
        <v/>
      </c>
      <c r="AR30" s="27" t="str">
        <f t="shared" si="16"/>
        <v/>
      </c>
      <c r="AS30" s="50" t="str">
        <f t="shared" si="17"/>
        <v/>
      </c>
      <c r="AT30" s="43" t="str">
        <f t="shared" si="56"/>
        <v/>
      </c>
      <c r="AU30" s="145">
        <v>31</v>
      </c>
      <c r="AV30" s="31" t="str">
        <f t="shared" si="18"/>
        <v/>
      </c>
      <c r="AW30" s="27" t="str">
        <f t="shared" si="19"/>
        <v/>
      </c>
      <c r="AX30" s="28" t="str">
        <f t="shared" si="57"/>
        <v/>
      </c>
      <c r="AY30" s="29" t="str">
        <f t="shared" si="58"/>
        <v/>
      </c>
      <c r="AZ30" s="49" t="str">
        <f t="shared" si="59"/>
        <v/>
      </c>
      <c r="BA30" s="27" t="str">
        <f t="shared" si="20"/>
        <v/>
      </c>
      <c r="BB30" s="50" t="str">
        <f t="shared" si="21"/>
        <v/>
      </c>
      <c r="BC30" s="43" t="str">
        <f t="shared" si="60"/>
        <v/>
      </c>
      <c r="BD30" s="145">
        <v>31</v>
      </c>
      <c r="BE30" s="31" t="str">
        <f t="shared" si="22"/>
        <v/>
      </c>
      <c r="BF30" s="27" t="str">
        <f t="shared" si="23"/>
        <v/>
      </c>
      <c r="BG30" s="28" t="str">
        <f t="shared" si="61"/>
        <v/>
      </c>
      <c r="BH30" s="29" t="str">
        <f t="shared" si="62"/>
        <v/>
      </c>
      <c r="BI30" s="49" t="str">
        <f t="shared" si="63"/>
        <v/>
      </c>
      <c r="BJ30" s="27" t="str">
        <f t="shared" si="24"/>
        <v/>
      </c>
      <c r="BK30" s="50" t="str">
        <f t="shared" si="25"/>
        <v/>
      </c>
      <c r="BL30" s="43" t="str">
        <f t="shared" si="64"/>
        <v/>
      </c>
      <c r="BM30" s="145">
        <v>31</v>
      </c>
      <c r="BN30" s="31" t="str">
        <f t="shared" si="26"/>
        <v/>
      </c>
      <c r="BO30" s="27" t="str">
        <f t="shared" si="27"/>
        <v/>
      </c>
      <c r="BP30" s="28" t="str">
        <f t="shared" si="65"/>
        <v/>
      </c>
      <c r="BQ30" s="29" t="str">
        <f t="shared" si="66"/>
        <v/>
      </c>
      <c r="BR30" s="49" t="str">
        <f t="shared" si="67"/>
        <v/>
      </c>
      <c r="BS30" s="27" t="str">
        <f t="shared" si="28"/>
        <v/>
      </c>
      <c r="BT30" s="50" t="str">
        <f t="shared" si="29"/>
        <v/>
      </c>
      <c r="BU30" s="43" t="str">
        <f t="shared" si="68"/>
        <v/>
      </c>
      <c r="BV30" s="4">
        <v>31</v>
      </c>
      <c r="BX30" s="80">
        <v>31</v>
      </c>
      <c r="BY30" s="102">
        <f t="shared" si="30"/>
        <v>1462.5</v>
      </c>
      <c r="BZ30" s="163">
        <f t="shared" si="69"/>
        <v>14.893075901893061</v>
      </c>
      <c r="CA30" s="102">
        <f t="shared" si="70"/>
        <v>21.149897406884055</v>
      </c>
      <c r="CB30" s="103">
        <f t="shared" si="31"/>
        <v>396.93333784225166</v>
      </c>
      <c r="CC30" s="104">
        <f t="shared" si="71"/>
        <v>0.78</v>
      </c>
      <c r="CD30" s="94">
        <f t="shared" si="72"/>
        <v>7.7414559786698538</v>
      </c>
      <c r="CE30" s="95">
        <f t="shared" si="32"/>
        <v>51.27373183234883</v>
      </c>
      <c r="CF30" s="96">
        <f t="shared" si="33"/>
        <v>21.127815016017649</v>
      </c>
      <c r="CG30" s="97">
        <f t="shared" si="34"/>
        <v>21.149897406884055</v>
      </c>
      <c r="CH30" s="22"/>
      <c r="CI30" s="80">
        <v>31</v>
      </c>
      <c r="CJ30" s="102">
        <f t="shared" si="73"/>
        <v>1462.5</v>
      </c>
      <c r="CK30" s="102">
        <f t="shared" si="74"/>
        <v>14.893075901893061</v>
      </c>
      <c r="CL30" s="102">
        <f t="shared" si="75"/>
        <v>21.149897406884055</v>
      </c>
      <c r="CM30" s="102">
        <f t="shared" si="76"/>
        <v>396.93333784225166</v>
      </c>
      <c r="CN30" s="114">
        <f t="shared" si="77"/>
        <v>0.78</v>
      </c>
      <c r="CO30" s="102">
        <f t="shared" si="78"/>
        <v>1899.8066494345808</v>
      </c>
      <c r="CP30" s="114">
        <f t="shared" si="79"/>
        <v>19.182108282567377</v>
      </c>
    </row>
    <row r="31" spans="1:94" ht="15" customHeight="1">
      <c r="A31" s="5">
        <v>32</v>
      </c>
      <c r="B31" s="34">
        <f t="shared" si="0"/>
        <v>1950</v>
      </c>
      <c r="C31" s="32">
        <f t="shared" si="81"/>
        <v>15.2</v>
      </c>
      <c r="D31" s="121">
        <f t="shared" si="35"/>
        <v>1771.4920502512559</v>
      </c>
      <c r="E31" s="33">
        <f t="shared" si="80"/>
        <v>0.88</v>
      </c>
      <c r="F31" s="35">
        <f t="shared" si="82"/>
        <v>462.56157944654046</v>
      </c>
      <c r="G31" s="53">
        <f t="shared" si="37"/>
        <v>8.0847300275661365</v>
      </c>
      <c r="H31" s="32">
        <f t="shared" si="38"/>
        <v>57.214227051412387</v>
      </c>
      <c r="I31" s="54">
        <f t="shared" si="39"/>
        <v>19.328127027106685</v>
      </c>
      <c r="J31" s="45">
        <f t="shared" si="40"/>
        <v>19.361310038032986</v>
      </c>
      <c r="K31" s="145">
        <v>32</v>
      </c>
      <c r="L31" s="36">
        <f t="shared" si="2"/>
        <v>1462.5</v>
      </c>
      <c r="M31" s="32">
        <f t="shared" si="3"/>
        <v>15.2</v>
      </c>
      <c r="N31" s="33">
        <f t="shared" si="41"/>
        <v>0.78</v>
      </c>
      <c r="O31" s="35">
        <f t="shared" si="42"/>
        <v>411.03287538687795</v>
      </c>
      <c r="P31" s="53">
        <f t="shared" si="43"/>
        <v>7.8498803272336755</v>
      </c>
      <c r="Q31" s="32">
        <f t="shared" si="4"/>
        <v>52.361674095957504</v>
      </c>
      <c r="R31" s="54">
        <f t="shared" si="5"/>
        <v>21.350786784679396</v>
      </c>
      <c r="S31" s="45">
        <f t="shared" si="44"/>
        <v>21.364118499603233</v>
      </c>
      <c r="T31" s="145">
        <v>32</v>
      </c>
      <c r="U31" s="36" t="str">
        <f t="shared" si="6"/>
        <v/>
      </c>
      <c r="V31" s="32" t="str">
        <f t="shared" si="7"/>
        <v/>
      </c>
      <c r="W31" s="33" t="str">
        <f t="shared" si="45"/>
        <v/>
      </c>
      <c r="X31" s="35" t="str">
        <f t="shared" si="46"/>
        <v/>
      </c>
      <c r="Y31" s="53" t="str">
        <f t="shared" si="47"/>
        <v/>
      </c>
      <c r="Z31" s="32" t="str">
        <f t="shared" si="8"/>
        <v/>
      </c>
      <c r="AA31" s="54" t="str">
        <f t="shared" si="9"/>
        <v/>
      </c>
      <c r="AB31" s="45" t="str">
        <f t="shared" si="48"/>
        <v/>
      </c>
      <c r="AC31" s="145">
        <v>32</v>
      </c>
      <c r="AD31" s="36" t="str">
        <f t="shared" si="10"/>
        <v/>
      </c>
      <c r="AE31" s="32" t="str">
        <f t="shared" si="11"/>
        <v/>
      </c>
      <c r="AF31" s="33" t="str">
        <f t="shared" si="49"/>
        <v/>
      </c>
      <c r="AG31" s="35" t="str">
        <f t="shared" si="50"/>
        <v/>
      </c>
      <c r="AH31" s="53" t="str">
        <f t="shared" si="51"/>
        <v/>
      </c>
      <c r="AI31" s="32" t="str">
        <f t="shared" si="12"/>
        <v/>
      </c>
      <c r="AJ31" s="54" t="str">
        <f t="shared" si="13"/>
        <v/>
      </c>
      <c r="AK31" s="45" t="str">
        <f t="shared" si="52"/>
        <v/>
      </c>
      <c r="AL31" s="145">
        <v>32</v>
      </c>
      <c r="AM31" s="36" t="str">
        <f t="shared" si="14"/>
        <v/>
      </c>
      <c r="AN31" s="32" t="str">
        <f t="shared" si="15"/>
        <v/>
      </c>
      <c r="AO31" s="33" t="str">
        <f t="shared" si="53"/>
        <v/>
      </c>
      <c r="AP31" s="35" t="str">
        <f t="shared" si="54"/>
        <v/>
      </c>
      <c r="AQ31" s="53" t="str">
        <f t="shared" si="55"/>
        <v/>
      </c>
      <c r="AR31" s="32" t="str">
        <f t="shared" si="16"/>
        <v/>
      </c>
      <c r="AS31" s="54" t="str">
        <f t="shared" si="17"/>
        <v/>
      </c>
      <c r="AT31" s="45" t="str">
        <f t="shared" si="56"/>
        <v/>
      </c>
      <c r="AU31" s="145">
        <v>32</v>
      </c>
      <c r="AV31" s="36" t="str">
        <f t="shared" si="18"/>
        <v/>
      </c>
      <c r="AW31" s="32" t="str">
        <f t="shared" si="19"/>
        <v/>
      </c>
      <c r="AX31" s="33" t="str">
        <f t="shared" si="57"/>
        <v/>
      </c>
      <c r="AY31" s="35" t="str">
        <f t="shared" si="58"/>
        <v/>
      </c>
      <c r="AZ31" s="53" t="str">
        <f t="shared" si="59"/>
        <v/>
      </c>
      <c r="BA31" s="32" t="str">
        <f t="shared" si="20"/>
        <v/>
      </c>
      <c r="BB31" s="54" t="str">
        <f t="shared" si="21"/>
        <v/>
      </c>
      <c r="BC31" s="45" t="str">
        <f t="shared" si="60"/>
        <v/>
      </c>
      <c r="BD31" s="145">
        <v>32</v>
      </c>
      <c r="BE31" s="36" t="str">
        <f t="shared" si="22"/>
        <v/>
      </c>
      <c r="BF31" s="32" t="str">
        <f t="shared" si="23"/>
        <v/>
      </c>
      <c r="BG31" s="33" t="str">
        <f t="shared" si="61"/>
        <v/>
      </c>
      <c r="BH31" s="35" t="str">
        <f t="shared" si="62"/>
        <v/>
      </c>
      <c r="BI31" s="53" t="str">
        <f t="shared" si="63"/>
        <v/>
      </c>
      <c r="BJ31" s="32" t="str">
        <f t="shared" si="24"/>
        <v/>
      </c>
      <c r="BK31" s="54" t="str">
        <f t="shared" si="25"/>
        <v/>
      </c>
      <c r="BL31" s="45" t="str">
        <f t="shared" si="64"/>
        <v/>
      </c>
      <c r="BM31" s="145">
        <v>32</v>
      </c>
      <c r="BN31" s="36" t="str">
        <f t="shared" si="26"/>
        <v/>
      </c>
      <c r="BO31" s="32" t="str">
        <f t="shared" si="27"/>
        <v/>
      </c>
      <c r="BP31" s="33" t="str">
        <f t="shared" si="65"/>
        <v/>
      </c>
      <c r="BQ31" s="35" t="str">
        <f t="shared" si="66"/>
        <v/>
      </c>
      <c r="BR31" s="53" t="str">
        <f t="shared" si="67"/>
        <v/>
      </c>
      <c r="BS31" s="32" t="str">
        <f t="shared" si="28"/>
        <v/>
      </c>
      <c r="BT31" s="54" t="str">
        <f t="shared" si="29"/>
        <v/>
      </c>
      <c r="BU31" s="45" t="str">
        <f t="shared" si="68"/>
        <v/>
      </c>
      <c r="BV31" s="5">
        <v>32</v>
      </c>
      <c r="BX31" s="81">
        <v>32</v>
      </c>
      <c r="BY31" s="105">
        <f t="shared" si="30"/>
        <v>1462.5</v>
      </c>
      <c r="BZ31" s="164">
        <f t="shared" si="69"/>
        <v>15.16981615495131</v>
      </c>
      <c r="CA31" s="105">
        <f t="shared" si="70"/>
        <v>21.3644683709981</v>
      </c>
      <c r="CB31" s="106">
        <f t="shared" si="31"/>
        <v>411.03287538687795</v>
      </c>
      <c r="CC31" s="107">
        <f t="shared" si="71"/>
        <v>0.78</v>
      </c>
      <c r="CD31" s="88">
        <f t="shared" si="72"/>
        <v>7.8498803272336755</v>
      </c>
      <c r="CE31" s="23">
        <f t="shared" si="32"/>
        <v>52.361674095957504</v>
      </c>
      <c r="CF31" s="24">
        <f t="shared" si="33"/>
        <v>21.350786784679396</v>
      </c>
      <c r="CG31" s="89">
        <f t="shared" si="34"/>
        <v>21.3644683709981</v>
      </c>
      <c r="CH31" s="22"/>
      <c r="CI31" s="81">
        <v>32</v>
      </c>
      <c r="CJ31" s="105">
        <f t="shared" si="73"/>
        <v>1462.5</v>
      </c>
      <c r="CK31" s="105">
        <f t="shared" si="74"/>
        <v>15.16981615495131</v>
      </c>
      <c r="CL31" s="105">
        <f t="shared" si="75"/>
        <v>21.3644683709981</v>
      </c>
      <c r="CM31" s="105">
        <f t="shared" si="76"/>
        <v>411.03287538687795</v>
      </c>
      <c r="CN31" s="115">
        <f t="shared" si="77"/>
        <v>0.78</v>
      </c>
      <c r="CO31" s="105">
        <f t="shared" si="78"/>
        <v>1894.4339209160844</v>
      </c>
      <c r="CP31" s="115">
        <f t="shared" si="79"/>
        <v>19.361310038032986</v>
      </c>
    </row>
    <row r="32" spans="1:94" ht="15" customHeight="1">
      <c r="A32" s="5">
        <v>33</v>
      </c>
      <c r="B32" s="34">
        <f t="shared" si="0"/>
        <v>1950</v>
      </c>
      <c r="C32" s="32">
        <f t="shared" si="81"/>
        <v>15.5</v>
      </c>
      <c r="D32" s="121">
        <f t="shared" si="35"/>
        <v>1766.0928136738703</v>
      </c>
      <c r="E32" s="33">
        <f t="shared" si="80"/>
        <v>0.89</v>
      </c>
      <c r="F32" s="35">
        <f t="shared" si="82"/>
        <v>478.0093368529831</v>
      </c>
      <c r="G32" s="53">
        <f t="shared" si="37"/>
        <v>8.1977895675838894</v>
      </c>
      <c r="H32" s="32">
        <f t="shared" si="38"/>
        <v>58.309539774374251</v>
      </c>
      <c r="I32" s="54">
        <f t="shared" si="39"/>
        <v>19.512259377913672</v>
      </c>
      <c r="J32" s="45">
        <f t="shared" si="40"/>
        <v>19.537138586311801</v>
      </c>
      <c r="K32" s="145">
        <v>33</v>
      </c>
      <c r="L32" s="36">
        <f t="shared" si="2"/>
        <v>1462.5</v>
      </c>
      <c r="M32" s="32">
        <f t="shared" si="3"/>
        <v>15.5</v>
      </c>
      <c r="N32" s="33">
        <f t="shared" si="41"/>
        <v>0.79</v>
      </c>
      <c r="O32" s="35">
        <f t="shared" si="42"/>
        <v>425.30649666940496</v>
      </c>
      <c r="P32" s="53">
        <f t="shared" si="43"/>
        <v>7.9583046757974989</v>
      </c>
      <c r="Q32" s="32">
        <f t="shared" si="4"/>
        <v>53.441846473009676</v>
      </c>
      <c r="R32" s="54">
        <f t="shared" si="5"/>
        <v>21.569885983809435</v>
      </c>
      <c r="S32" s="45">
        <f t="shared" si="44"/>
        <v>21.574637474552752</v>
      </c>
      <c r="T32" s="145">
        <v>33</v>
      </c>
      <c r="U32" s="36" t="str">
        <f t="shared" si="6"/>
        <v/>
      </c>
      <c r="V32" s="32" t="str">
        <f t="shared" si="7"/>
        <v/>
      </c>
      <c r="W32" s="33" t="str">
        <f t="shared" si="45"/>
        <v/>
      </c>
      <c r="X32" s="35" t="str">
        <f t="shared" si="46"/>
        <v/>
      </c>
      <c r="Y32" s="53" t="str">
        <f t="shared" si="47"/>
        <v/>
      </c>
      <c r="Z32" s="32" t="str">
        <f t="shared" si="8"/>
        <v/>
      </c>
      <c r="AA32" s="54" t="str">
        <f t="shared" si="9"/>
        <v/>
      </c>
      <c r="AB32" s="45" t="str">
        <f t="shared" si="48"/>
        <v/>
      </c>
      <c r="AC32" s="145">
        <v>33</v>
      </c>
      <c r="AD32" s="36" t="str">
        <f t="shared" si="10"/>
        <v/>
      </c>
      <c r="AE32" s="32" t="str">
        <f t="shared" si="11"/>
        <v/>
      </c>
      <c r="AF32" s="33" t="str">
        <f t="shared" si="49"/>
        <v/>
      </c>
      <c r="AG32" s="35" t="str">
        <f t="shared" si="50"/>
        <v/>
      </c>
      <c r="AH32" s="53" t="str">
        <f t="shared" si="51"/>
        <v/>
      </c>
      <c r="AI32" s="32" t="str">
        <f t="shared" si="12"/>
        <v/>
      </c>
      <c r="AJ32" s="54" t="str">
        <f t="shared" si="13"/>
        <v/>
      </c>
      <c r="AK32" s="45" t="str">
        <f t="shared" si="52"/>
        <v/>
      </c>
      <c r="AL32" s="145">
        <v>33</v>
      </c>
      <c r="AM32" s="36" t="str">
        <f t="shared" si="14"/>
        <v/>
      </c>
      <c r="AN32" s="32" t="str">
        <f t="shared" si="15"/>
        <v/>
      </c>
      <c r="AO32" s="33" t="str">
        <f t="shared" si="53"/>
        <v/>
      </c>
      <c r="AP32" s="35" t="str">
        <f t="shared" si="54"/>
        <v/>
      </c>
      <c r="AQ32" s="53" t="str">
        <f t="shared" si="55"/>
        <v/>
      </c>
      <c r="AR32" s="32" t="str">
        <f t="shared" si="16"/>
        <v/>
      </c>
      <c r="AS32" s="54" t="str">
        <f t="shared" si="17"/>
        <v/>
      </c>
      <c r="AT32" s="45" t="str">
        <f t="shared" si="56"/>
        <v/>
      </c>
      <c r="AU32" s="145">
        <v>33</v>
      </c>
      <c r="AV32" s="36" t="str">
        <f t="shared" si="18"/>
        <v/>
      </c>
      <c r="AW32" s="32" t="str">
        <f t="shared" si="19"/>
        <v/>
      </c>
      <c r="AX32" s="33" t="str">
        <f t="shared" si="57"/>
        <v/>
      </c>
      <c r="AY32" s="35" t="str">
        <f t="shared" si="58"/>
        <v/>
      </c>
      <c r="AZ32" s="53" t="str">
        <f t="shared" si="59"/>
        <v/>
      </c>
      <c r="BA32" s="32" t="str">
        <f t="shared" si="20"/>
        <v/>
      </c>
      <c r="BB32" s="54" t="str">
        <f t="shared" si="21"/>
        <v/>
      </c>
      <c r="BC32" s="45" t="str">
        <f t="shared" si="60"/>
        <v/>
      </c>
      <c r="BD32" s="145">
        <v>33</v>
      </c>
      <c r="BE32" s="36" t="str">
        <f t="shared" si="22"/>
        <v/>
      </c>
      <c r="BF32" s="32" t="str">
        <f t="shared" si="23"/>
        <v/>
      </c>
      <c r="BG32" s="33" t="str">
        <f t="shared" si="61"/>
        <v/>
      </c>
      <c r="BH32" s="35" t="str">
        <f t="shared" si="62"/>
        <v/>
      </c>
      <c r="BI32" s="53" t="str">
        <f t="shared" si="63"/>
        <v/>
      </c>
      <c r="BJ32" s="32" t="str">
        <f t="shared" si="24"/>
        <v/>
      </c>
      <c r="BK32" s="54" t="str">
        <f t="shared" si="25"/>
        <v/>
      </c>
      <c r="BL32" s="45" t="str">
        <f t="shared" si="64"/>
        <v/>
      </c>
      <c r="BM32" s="145">
        <v>33</v>
      </c>
      <c r="BN32" s="36" t="str">
        <f t="shared" si="26"/>
        <v/>
      </c>
      <c r="BO32" s="32" t="str">
        <f t="shared" si="27"/>
        <v/>
      </c>
      <c r="BP32" s="33" t="str">
        <f t="shared" si="65"/>
        <v/>
      </c>
      <c r="BQ32" s="35" t="str">
        <f t="shared" si="66"/>
        <v/>
      </c>
      <c r="BR32" s="53" t="str">
        <f t="shared" si="67"/>
        <v/>
      </c>
      <c r="BS32" s="32" t="str">
        <f t="shared" si="28"/>
        <v/>
      </c>
      <c r="BT32" s="54" t="str">
        <f>IF($BO$5&gt;$A32,"",200*(BS32/(PI()*BN32))^0.5)</f>
        <v/>
      </c>
      <c r="BU32" s="45" t="str">
        <f t="shared" si="68"/>
        <v/>
      </c>
      <c r="BV32" s="5">
        <v>33</v>
      </c>
      <c r="BX32" s="81">
        <v>33</v>
      </c>
      <c r="BY32" s="105">
        <f t="shared" si="30"/>
        <v>1462.5</v>
      </c>
      <c r="BZ32" s="164">
        <f t="shared" si="69"/>
        <v>15.44655640800956</v>
      </c>
      <c r="CA32" s="105">
        <f t="shared" si="70"/>
        <v>21.575256957724836</v>
      </c>
      <c r="CB32" s="106">
        <f t="shared" si="31"/>
        <v>425.30649666940496</v>
      </c>
      <c r="CC32" s="107">
        <f t="shared" si="71"/>
        <v>0.79</v>
      </c>
      <c r="CD32" s="88">
        <f t="shared" si="72"/>
        <v>7.9583046757974989</v>
      </c>
      <c r="CE32" s="23">
        <f t="shared" si="32"/>
        <v>53.441846473009676</v>
      </c>
      <c r="CF32" s="24">
        <f t="shared" si="33"/>
        <v>21.569885983809435</v>
      </c>
      <c r="CG32" s="89">
        <f t="shared" si="34"/>
        <v>21.575256957724836</v>
      </c>
      <c r="CH32" s="22"/>
      <c r="CI32" s="81">
        <v>33</v>
      </c>
      <c r="CJ32" s="105">
        <f t="shared" si="73"/>
        <v>1462.5</v>
      </c>
      <c r="CK32" s="105">
        <f t="shared" si="74"/>
        <v>15.44655640800956</v>
      </c>
      <c r="CL32" s="105">
        <f t="shared" si="75"/>
        <v>21.575256957724836</v>
      </c>
      <c r="CM32" s="105">
        <f t="shared" si="76"/>
        <v>425.30649666940496</v>
      </c>
      <c r="CN32" s="115">
        <f t="shared" si="77"/>
        <v>0.79</v>
      </c>
      <c r="CO32" s="105">
        <f t="shared" si="78"/>
        <v>1889.0346843386988</v>
      </c>
      <c r="CP32" s="115">
        <f t="shared" si="79"/>
        <v>19.537138586311801</v>
      </c>
    </row>
    <row r="33" spans="1:100" ht="15" customHeight="1">
      <c r="A33" s="5">
        <v>34</v>
      </c>
      <c r="B33" s="34">
        <f t="shared" si="0"/>
        <v>1950</v>
      </c>
      <c r="C33" s="32">
        <f t="shared" si="81"/>
        <v>15.9</v>
      </c>
      <c r="D33" s="121">
        <f t="shared" si="35"/>
        <v>1758.8555031745577</v>
      </c>
      <c r="E33" s="33">
        <f t="shared" si="80"/>
        <v>0.89</v>
      </c>
      <c r="F33" s="35">
        <f t="shared" si="82"/>
        <v>498.86477577896738</v>
      </c>
      <c r="G33" s="53">
        <f t="shared" si="37"/>
        <v>8.3485356209408934</v>
      </c>
      <c r="H33" s="32">
        <f t="shared" si="38"/>
        <v>59.754764000485217</v>
      </c>
      <c r="I33" s="54">
        <f t="shared" si="39"/>
        <v>19.752588731572384</v>
      </c>
      <c r="J33" s="45">
        <f t="shared" si="40"/>
        <v>19.766516855886636</v>
      </c>
      <c r="K33" s="145">
        <v>34</v>
      </c>
      <c r="L33" s="36">
        <f t="shared" si="2"/>
        <v>1462.5</v>
      </c>
      <c r="M33" s="32">
        <f t="shared" si="3"/>
        <v>15.9</v>
      </c>
      <c r="N33" s="33">
        <f t="shared" si="41"/>
        <v>0.8</v>
      </c>
      <c r="O33" s="35">
        <f t="shared" si="42"/>
        <v>444.60446108052588</v>
      </c>
      <c r="P33" s="53">
        <f t="shared" si="43"/>
        <v>8.1028704738825947</v>
      </c>
      <c r="Q33" s="32">
        <f t="shared" si="4"/>
        <v>54.869994838691767</v>
      </c>
      <c r="R33" s="54">
        <f t="shared" si="5"/>
        <v>21.85619624995369</v>
      </c>
      <c r="S33" s="45">
        <f t="shared" si="44"/>
        <v>21.849643036154799</v>
      </c>
      <c r="T33" s="145">
        <v>34</v>
      </c>
      <c r="U33" s="36" t="str">
        <f t="shared" si="6"/>
        <v/>
      </c>
      <c r="V33" s="32" t="str">
        <f t="shared" si="7"/>
        <v/>
      </c>
      <c r="W33" s="33" t="str">
        <f t="shared" si="45"/>
        <v/>
      </c>
      <c r="X33" s="35" t="str">
        <f t="shared" si="46"/>
        <v/>
      </c>
      <c r="Y33" s="53" t="str">
        <f t="shared" si="47"/>
        <v/>
      </c>
      <c r="Z33" s="32" t="str">
        <f t="shared" si="8"/>
        <v/>
      </c>
      <c r="AA33" s="54" t="str">
        <f t="shared" si="9"/>
        <v/>
      </c>
      <c r="AB33" s="45" t="str">
        <f t="shared" si="48"/>
        <v/>
      </c>
      <c r="AC33" s="145">
        <v>34</v>
      </c>
      <c r="AD33" s="36" t="str">
        <f t="shared" si="10"/>
        <v/>
      </c>
      <c r="AE33" s="32" t="str">
        <f t="shared" si="11"/>
        <v/>
      </c>
      <c r="AF33" s="33" t="str">
        <f t="shared" si="49"/>
        <v/>
      </c>
      <c r="AG33" s="35" t="str">
        <f t="shared" si="50"/>
        <v/>
      </c>
      <c r="AH33" s="53" t="str">
        <f t="shared" si="51"/>
        <v/>
      </c>
      <c r="AI33" s="32" t="str">
        <f t="shared" si="12"/>
        <v/>
      </c>
      <c r="AJ33" s="54" t="str">
        <f t="shared" si="13"/>
        <v/>
      </c>
      <c r="AK33" s="45" t="str">
        <f t="shared" si="52"/>
        <v/>
      </c>
      <c r="AL33" s="145">
        <v>34</v>
      </c>
      <c r="AM33" s="36" t="str">
        <f t="shared" si="14"/>
        <v/>
      </c>
      <c r="AN33" s="32" t="str">
        <f t="shared" si="15"/>
        <v/>
      </c>
      <c r="AO33" s="33" t="str">
        <f t="shared" si="53"/>
        <v/>
      </c>
      <c r="AP33" s="35" t="str">
        <f t="shared" si="54"/>
        <v/>
      </c>
      <c r="AQ33" s="53" t="str">
        <f t="shared" si="55"/>
        <v/>
      </c>
      <c r="AR33" s="32" t="str">
        <f t="shared" si="16"/>
        <v/>
      </c>
      <c r="AS33" s="54" t="str">
        <f t="shared" si="17"/>
        <v/>
      </c>
      <c r="AT33" s="45" t="str">
        <f t="shared" si="56"/>
        <v/>
      </c>
      <c r="AU33" s="145">
        <v>34</v>
      </c>
      <c r="AV33" s="36" t="str">
        <f t="shared" si="18"/>
        <v/>
      </c>
      <c r="AW33" s="32" t="str">
        <f t="shared" si="19"/>
        <v/>
      </c>
      <c r="AX33" s="33" t="str">
        <f t="shared" si="57"/>
        <v/>
      </c>
      <c r="AY33" s="35" t="str">
        <f t="shared" si="58"/>
        <v/>
      </c>
      <c r="AZ33" s="53" t="str">
        <f t="shared" si="59"/>
        <v/>
      </c>
      <c r="BA33" s="32" t="str">
        <f t="shared" si="20"/>
        <v/>
      </c>
      <c r="BB33" s="54" t="str">
        <f t="shared" si="21"/>
        <v/>
      </c>
      <c r="BC33" s="45" t="str">
        <f t="shared" si="60"/>
        <v/>
      </c>
      <c r="BD33" s="145">
        <v>34</v>
      </c>
      <c r="BE33" s="36" t="str">
        <f t="shared" si="22"/>
        <v/>
      </c>
      <c r="BF33" s="32" t="str">
        <f t="shared" si="23"/>
        <v/>
      </c>
      <c r="BG33" s="33" t="str">
        <f t="shared" si="61"/>
        <v/>
      </c>
      <c r="BH33" s="35" t="str">
        <f t="shared" si="62"/>
        <v/>
      </c>
      <c r="BI33" s="53" t="str">
        <f t="shared" si="63"/>
        <v/>
      </c>
      <c r="BJ33" s="32" t="str">
        <f t="shared" si="24"/>
        <v/>
      </c>
      <c r="BK33" s="54" t="str">
        <f t="shared" si="25"/>
        <v/>
      </c>
      <c r="BL33" s="45" t="str">
        <f t="shared" si="64"/>
        <v/>
      </c>
      <c r="BM33" s="145">
        <v>34</v>
      </c>
      <c r="BN33" s="36" t="str">
        <f t="shared" si="26"/>
        <v/>
      </c>
      <c r="BO33" s="32" t="str">
        <f t="shared" si="27"/>
        <v/>
      </c>
      <c r="BP33" s="33" t="str">
        <f t="shared" si="65"/>
        <v/>
      </c>
      <c r="BQ33" s="35" t="str">
        <f t="shared" si="66"/>
        <v/>
      </c>
      <c r="BR33" s="53" t="str">
        <f t="shared" si="67"/>
        <v/>
      </c>
      <c r="BS33" s="32" t="str">
        <f t="shared" si="28"/>
        <v/>
      </c>
      <c r="BT33" s="54" t="str">
        <f t="shared" si="29"/>
        <v/>
      </c>
      <c r="BU33" s="45" t="str">
        <f t="shared" si="68"/>
        <v/>
      </c>
      <c r="BV33" s="5">
        <v>34</v>
      </c>
      <c r="BX33" s="81">
        <v>34</v>
      </c>
      <c r="BY33" s="105">
        <f t="shared" si="30"/>
        <v>1462.5</v>
      </c>
      <c r="BZ33" s="164">
        <f t="shared" si="69"/>
        <v>15.815543412087226</v>
      </c>
      <c r="CA33" s="105">
        <f t="shared" si="70"/>
        <v>21.850622001696504</v>
      </c>
      <c r="CB33" s="106">
        <f t="shared" si="31"/>
        <v>444.60446108052588</v>
      </c>
      <c r="CC33" s="107">
        <f t="shared" si="71"/>
        <v>0.8</v>
      </c>
      <c r="CD33" s="88">
        <f t="shared" si="72"/>
        <v>8.1028704738825947</v>
      </c>
      <c r="CE33" s="23">
        <f t="shared" si="32"/>
        <v>54.869994838691767</v>
      </c>
      <c r="CF33" s="24">
        <f t="shared" si="33"/>
        <v>21.85619624995369</v>
      </c>
      <c r="CG33" s="89">
        <f t="shared" si="34"/>
        <v>21.850622001696504</v>
      </c>
      <c r="CH33" s="22"/>
      <c r="CI33" s="81">
        <v>34</v>
      </c>
      <c r="CJ33" s="105">
        <f t="shared" si="73"/>
        <v>1462.5</v>
      </c>
      <c r="CK33" s="105">
        <f t="shared" si="74"/>
        <v>15.815543412087226</v>
      </c>
      <c r="CL33" s="105">
        <f t="shared" si="75"/>
        <v>21.850622001696504</v>
      </c>
      <c r="CM33" s="105">
        <f t="shared" si="76"/>
        <v>444.60446108052588</v>
      </c>
      <c r="CN33" s="115">
        <f t="shared" si="77"/>
        <v>0.8</v>
      </c>
      <c r="CO33" s="105">
        <f t="shared" si="78"/>
        <v>1881.7973738393862</v>
      </c>
      <c r="CP33" s="115">
        <f t="shared" si="79"/>
        <v>19.766516855886636</v>
      </c>
    </row>
    <row r="34" spans="1:100" ht="15" customHeight="1">
      <c r="A34" s="5">
        <v>35</v>
      </c>
      <c r="B34" s="34">
        <f t="shared" si="0"/>
        <v>1950</v>
      </c>
      <c r="C34" s="32">
        <f t="shared" si="81"/>
        <v>16.2</v>
      </c>
      <c r="D34" s="121">
        <f t="shared" si="35"/>
        <v>1753.4008771470594</v>
      </c>
      <c r="E34" s="33">
        <f t="shared" si="80"/>
        <v>0.9</v>
      </c>
      <c r="F34" s="35">
        <f t="shared" si="82"/>
        <v>514.69690819155153</v>
      </c>
      <c r="G34" s="53">
        <f t="shared" si="37"/>
        <v>8.4615951609586464</v>
      </c>
      <c r="H34" s="32">
        <f t="shared" si="38"/>
        <v>60.827408827869228</v>
      </c>
      <c r="I34" s="54">
        <f t="shared" si="39"/>
        <v>19.929087403478007</v>
      </c>
      <c r="J34" s="45">
        <f>IF($B$5&gt;$A34,"",0.68678+0.97671*I34+-0.03031*(B34^0.5)*C34/100)</f>
        <v>19.9348895136457</v>
      </c>
      <c r="K34" s="145">
        <v>35</v>
      </c>
      <c r="L34" s="36">
        <f t="shared" si="2"/>
        <v>1462.5</v>
      </c>
      <c r="M34" s="32">
        <f t="shared" si="3"/>
        <v>16.2</v>
      </c>
      <c r="N34" s="33">
        <f t="shared" si="41"/>
        <v>0.8</v>
      </c>
      <c r="O34" s="35">
        <f t="shared" si="42"/>
        <v>459.27463744067586</v>
      </c>
      <c r="P34" s="53">
        <f t="shared" si="43"/>
        <v>8.2112948224464173</v>
      </c>
      <c r="Q34" s="32">
        <f t="shared" si="4"/>
        <v>55.932060335381152</v>
      </c>
      <c r="R34" s="54">
        <f t="shared" si="5"/>
        <v>22.066707109347146</v>
      </c>
      <c r="S34" s="45">
        <f t="shared" si="44"/>
        <v>22.051773693800197</v>
      </c>
      <c r="T34" s="145">
        <v>35</v>
      </c>
      <c r="U34" s="36">
        <f t="shared" si="6"/>
        <v>1096.875</v>
      </c>
      <c r="V34" s="32">
        <f t="shared" si="7"/>
        <v>16.2</v>
      </c>
      <c r="W34" s="33">
        <f t="shared" si="45"/>
        <v>0.7</v>
      </c>
      <c r="X34" s="35">
        <f t="shared" si="46"/>
        <v>401.61389583290162</v>
      </c>
      <c r="Y34" s="53">
        <f t="shared" si="47"/>
        <v>7.9945283707189843</v>
      </c>
      <c r="Z34" s="32">
        <f t="shared" si="8"/>
        <v>50.236096140938791</v>
      </c>
      <c r="AA34" s="54">
        <f t="shared" si="9"/>
        <v>24.148181517139413</v>
      </c>
      <c r="AB34" s="45">
        <f t="shared" si="48"/>
        <v>24.109928286451257</v>
      </c>
      <c r="AC34" s="145">
        <v>35</v>
      </c>
      <c r="AD34" s="36" t="str">
        <f t="shared" si="10"/>
        <v/>
      </c>
      <c r="AE34" s="32" t="str">
        <f t="shared" si="11"/>
        <v/>
      </c>
      <c r="AF34" s="33" t="str">
        <f t="shared" si="49"/>
        <v/>
      </c>
      <c r="AG34" s="35" t="str">
        <f t="shared" si="50"/>
        <v/>
      </c>
      <c r="AH34" s="53" t="str">
        <f t="shared" si="51"/>
        <v/>
      </c>
      <c r="AI34" s="32" t="str">
        <f t="shared" si="12"/>
        <v/>
      </c>
      <c r="AJ34" s="54" t="str">
        <f t="shared" si="13"/>
        <v/>
      </c>
      <c r="AK34" s="45" t="str">
        <f t="shared" si="52"/>
        <v/>
      </c>
      <c r="AL34" s="145">
        <v>35</v>
      </c>
      <c r="AM34" s="36" t="str">
        <f t="shared" si="14"/>
        <v/>
      </c>
      <c r="AN34" s="32" t="str">
        <f t="shared" si="15"/>
        <v/>
      </c>
      <c r="AO34" s="33" t="str">
        <f t="shared" si="53"/>
        <v/>
      </c>
      <c r="AP34" s="35" t="str">
        <f t="shared" si="54"/>
        <v/>
      </c>
      <c r="AQ34" s="53" t="str">
        <f t="shared" si="55"/>
        <v/>
      </c>
      <c r="AR34" s="32" t="str">
        <f t="shared" si="16"/>
        <v/>
      </c>
      <c r="AS34" s="54" t="str">
        <f t="shared" si="17"/>
        <v/>
      </c>
      <c r="AT34" s="45" t="str">
        <f t="shared" si="56"/>
        <v/>
      </c>
      <c r="AU34" s="145">
        <v>35</v>
      </c>
      <c r="AV34" s="36" t="str">
        <f t="shared" si="18"/>
        <v/>
      </c>
      <c r="AW34" s="32" t="str">
        <f t="shared" si="19"/>
        <v/>
      </c>
      <c r="AX34" s="33" t="str">
        <f t="shared" si="57"/>
        <v/>
      </c>
      <c r="AY34" s="35" t="str">
        <f t="shared" si="58"/>
        <v/>
      </c>
      <c r="AZ34" s="53" t="str">
        <f t="shared" si="59"/>
        <v/>
      </c>
      <c r="BA34" s="32" t="str">
        <f t="shared" si="20"/>
        <v/>
      </c>
      <c r="BB34" s="54" t="str">
        <f t="shared" si="21"/>
        <v/>
      </c>
      <c r="BC34" s="45" t="str">
        <f t="shared" si="60"/>
        <v/>
      </c>
      <c r="BD34" s="145">
        <v>35</v>
      </c>
      <c r="BE34" s="36" t="str">
        <f t="shared" si="22"/>
        <v/>
      </c>
      <c r="BF34" s="32" t="str">
        <f t="shared" si="23"/>
        <v/>
      </c>
      <c r="BG34" s="33" t="str">
        <f t="shared" si="61"/>
        <v/>
      </c>
      <c r="BH34" s="35" t="str">
        <f t="shared" si="62"/>
        <v/>
      </c>
      <c r="BI34" s="53" t="str">
        <f t="shared" si="63"/>
        <v/>
      </c>
      <c r="BJ34" s="32" t="str">
        <f t="shared" si="24"/>
        <v/>
      </c>
      <c r="BK34" s="54" t="str">
        <f t="shared" si="25"/>
        <v/>
      </c>
      <c r="BL34" s="45" t="str">
        <f t="shared" si="64"/>
        <v/>
      </c>
      <c r="BM34" s="145">
        <v>35</v>
      </c>
      <c r="BN34" s="36" t="str">
        <f t="shared" si="26"/>
        <v/>
      </c>
      <c r="BO34" s="32" t="str">
        <f t="shared" si="27"/>
        <v/>
      </c>
      <c r="BP34" s="33" t="str">
        <f t="shared" si="65"/>
        <v/>
      </c>
      <c r="BQ34" s="35" t="str">
        <f t="shared" si="66"/>
        <v/>
      </c>
      <c r="BR34" s="53" t="str">
        <f t="shared" si="67"/>
        <v/>
      </c>
      <c r="BS34" s="32" t="str">
        <f t="shared" si="28"/>
        <v/>
      </c>
      <c r="BT34" s="54" t="str">
        <f t="shared" si="29"/>
        <v/>
      </c>
      <c r="BU34" s="45" t="str">
        <f t="shared" si="68"/>
        <v/>
      </c>
      <c r="BV34" s="5">
        <v>35</v>
      </c>
      <c r="BX34" s="81">
        <v>35</v>
      </c>
      <c r="BY34" s="105">
        <f t="shared" si="30"/>
        <v>1096.875</v>
      </c>
      <c r="BZ34" s="164">
        <f t="shared" si="69"/>
        <v>16.0805472674298</v>
      </c>
      <c r="CA34" s="105">
        <f t="shared" si="70"/>
        <v>24.111127400785147</v>
      </c>
      <c r="CB34" s="106">
        <f t="shared" si="31"/>
        <v>401.61389583290162</v>
      </c>
      <c r="CC34" s="107">
        <f t="shared" si="71"/>
        <v>0.7</v>
      </c>
      <c r="CD34" s="88">
        <f t="shared" si="72"/>
        <v>7.9945283707189843</v>
      </c>
      <c r="CE34" s="23">
        <f>IF($B$5&gt;$A34,"",CB34/CD34)</f>
        <v>50.236096140938791</v>
      </c>
      <c r="CF34" s="24">
        <f>IF($B$5&gt;$A34,"",200*(CE34/(PI()*BY34))^0.5)</f>
        <v>24.148181517139413</v>
      </c>
      <c r="CG34" s="89">
        <f>IF($B$5&gt;$A34,"",0.68678+0.97671*CF34+-0.03031*(BY34^0.5)*BZ34/100)</f>
        <v>24.111127400785147</v>
      </c>
      <c r="CH34" s="22"/>
      <c r="CI34" s="81">
        <v>35</v>
      </c>
      <c r="CJ34" s="105">
        <f t="shared" si="73"/>
        <v>1096.875</v>
      </c>
      <c r="CK34" s="105">
        <f t="shared" si="74"/>
        <v>16.0805472674298</v>
      </c>
      <c r="CL34" s="105">
        <f t="shared" si="75"/>
        <v>24.111127400785147</v>
      </c>
      <c r="CM34" s="105">
        <f t="shared" si="76"/>
        <v>401.61389583290162</v>
      </c>
      <c r="CN34" s="115">
        <f t="shared" si="77"/>
        <v>0.7</v>
      </c>
      <c r="CO34" s="105">
        <f t="shared" si="78"/>
        <v>1876.3427478118879</v>
      </c>
      <c r="CP34" s="115">
        <f t="shared" si="79"/>
        <v>19.9348895136457</v>
      </c>
    </row>
    <row r="35" spans="1:100" ht="15" customHeight="1">
      <c r="A35" s="5">
        <v>36</v>
      </c>
      <c r="B35" s="34">
        <f t="shared" si="0"/>
        <v>1950</v>
      </c>
      <c r="C35" s="32">
        <f t="shared" si="81"/>
        <v>16.5</v>
      </c>
      <c r="D35" s="121">
        <f t="shared" si="35"/>
        <v>1747.9251534788602</v>
      </c>
      <c r="E35" s="33">
        <f t="shared" si="80"/>
        <v>0.91</v>
      </c>
      <c r="F35" s="35">
        <f t="shared" si="82"/>
        <v>530.68966326772011</v>
      </c>
      <c r="G35" s="53">
        <f t="shared" si="37"/>
        <v>8.5746547009763994</v>
      </c>
      <c r="H35" s="32">
        <f t="shared" si="38"/>
        <v>61.89049959146346</v>
      </c>
      <c r="I35" s="54">
        <f t="shared" si="39"/>
        <v>20.102485051543294</v>
      </c>
      <c r="J35" s="45">
        <f t="shared" si="40"/>
        <v>20.100233370409672</v>
      </c>
      <c r="K35" s="145">
        <v>36</v>
      </c>
      <c r="L35" s="36">
        <f t="shared" si="2"/>
        <v>1462.5</v>
      </c>
      <c r="M35" s="32">
        <f t="shared" si="3"/>
        <v>16.5</v>
      </c>
      <c r="N35" s="33">
        <f t="shared" si="41"/>
        <v>0.81</v>
      </c>
      <c r="O35" s="35">
        <f t="shared" si="42"/>
        <v>474.11079690667208</v>
      </c>
      <c r="P35" s="53">
        <f t="shared" si="43"/>
        <v>8.3197191710102416</v>
      </c>
      <c r="Q35" s="32">
        <f t="shared" si="4"/>
        <v>56.986394271418902</v>
      </c>
      <c r="R35" s="54">
        <f t="shared" si="5"/>
        <v>22.27371770721685</v>
      </c>
      <c r="S35" s="45">
        <f t="shared" si="44"/>
        <v>22.250485611012735</v>
      </c>
      <c r="T35" s="145">
        <v>36</v>
      </c>
      <c r="U35" s="36">
        <f t="shared" si="6"/>
        <v>1096.875</v>
      </c>
      <c r="V35" s="32">
        <f t="shared" si="7"/>
        <v>16.5</v>
      </c>
      <c r="W35" s="33">
        <f t="shared" si="45"/>
        <v>0.71</v>
      </c>
      <c r="X35" s="35">
        <f t="shared" si="46"/>
        <v>415.10314021206256</v>
      </c>
      <c r="Y35" s="53">
        <f t="shared" si="47"/>
        <v>8.098938525732299</v>
      </c>
      <c r="Z35" s="32">
        <f t="shared" si="8"/>
        <v>51.254017905331523</v>
      </c>
      <c r="AA35" s="54">
        <f t="shared" si="9"/>
        <v>24.39160893008815</v>
      </c>
      <c r="AB35" s="45">
        <f t="shared" si="48"/>
        <v>24.344674754894012</v>
      </c>
      <c r="AC35" s="145">
        <v>36</v>
      </c>
      <c r="AD35" s="36" t="str">
        <f t="shared" si="10"/>
        <v/>
      </c>
      <c r="AE35" s="32" t="str">
        <f t="shared" si="11"/>
        <v/>
      </c>
      <c r="AF35" s="33" t="str">
        <f t="shared" si="49"/>
        <v/>
      </c>
      <c r="AG35" s="35" t="str">
        <f t="shared" si="50"/>
        <v/>
      </c>
      <c r="AH35" s="53" t="str">
        <f t="shared" si="51"/>
        <v/>
      </c>
      <c r="AI35" s="32" t="str">
        <f t="shared" si="12"/>
        <v/>
      </c>
      <c r="AJ35" s="54" t="str">
        <f t="shared" si="13"/>
        <v/>
      </c>
      <c r="AK35" s="45" t="str">
        <f t="shared" si="52"/>
        <v/>
      </c>
      <c r="AL35" s="145">
        <v>36</v>
      </c>
      <c r="AM35" s="36" t="str">
        <f t="shared" si="14"/>
        <v/>
      </c>
      <c r="AN35" s="32" t="str">
        <f t="shared" si="15"/>
        <v/>
      </c>
      <c r="AO35" s="33" t="str">
        <f t="shared" si="53"/>
        <v/>
      </c>
      <c r="AP35" s="35" t="str">
        <f t="shared" si="54"/>
        <v/>
      </c>
      <c r="AQ35" s="53" t="str">
        <f t="shared" si="55"/>
        <v/>
      </c>
      <c r="AR35" s="32" t="str">
        <f t="shared" si="16"/>
        <v/>
      </c>
      <c r="AS35" s="54" t="str">
        <f t="shared" si="17"/>
        <v/>
      </c>
      <c r="AT35" s="45" t="str">
        <f t="shared" si="56"/>
        <v/>
      </c>
      <c r="AU35" s="145">
        <v>36</v>
      </c>
      <c r="AV35" s="36" t="str">
        <f t="shared" si="18"/>
        <v/>
      </c>
      <c r="AW35" s="32" t="str">
        <f t="shared" si="19"/>
        <v/>
      </c>
      <c r="AX35" s="33" t="str">
        <f t="shared" si="57"/>
        <v/>
      </c>
      <c r="AY35" s="35" t="str">
        <f t="shared" si="58"/>
        <v/>
      </c>
      <c r="AZ35" s="53" t="str">
        <f t="shared" si="59"/>
        <v/>
      </c>
      <c r="BA35" s="32" t="str">
        <f t="shared" si="20"/>
        <v/>
      </c>
      <c r="BB35" s="54" t="str">
        <f t="shared" si="21"/>
        <v/>
      </c>
      <c r="BC35" s="45" t="str">
        <f t="shared" si="60"/>
        <v/>
      </c>
      <c r="BD35" s="145">
        <v>36</v>
      </c>
      <c r="BE35" s="36" t="str">
        <f t="shared" si="22"/>
        <v/>
      </c>
      <c r="BF35" s="32" t="str">
        <f t="shared" si="23"/>
        <v/>
      </c>
      <c r="BG35" s="33" t="str">
        <f t="shared" si="61"/>
        <v/>
      </c>
      <c r="BH35" s="35" t="str">
        <f t="shared" si="62"/>
        <v/>
      </c>
      <c r="BI35" s="53" t="str">
        <f t="shared" si="63"/>
        <v/>
      </c>
      <c r="BJ35" s="32" t="str">
        <f t="shared" si="24"/>
        <v/>
      </c>
      <c r="BK35" s="54" t="str">
        <f t="shared" si="25"/>
        <v/>
      </c>
      <c r="BL35" s="45" t="str">
        <f t="shared" si="64"/>
        <v/>
      </c>
      <c r="BM35" s="145">
        <v>36</v>
      </c>
      <c r="BN35" s="36" t="str">
        <f t="shared" si="26"/>
        <v/>
      </c>
      <c r="BO35" s="32" t="str">
        <f t="shared" si="27"/>
        <v/>
      </c>
      <c r="BP35" s="33" t="str">
        <f t="shared" si="65"/>
        <v/>
      </c>
      <c r="BQ35" s="35" t="str">
        <f t="shared" si="66"/>
        <v/>
      </c>
      <c r="BR35" s="53" t="str">
        <f t="shared" si="67"/>
        <v/>
      </c>
      <c r="BS35" s="32" t="str">
        <f>IF($BO$5&gt;$A35,"",BQ35/BR35)</f>
        <v/>
      </c>
      <c r="BT35" s="54" t="str">
        <f t="shared" si="29"/>
        <v/>
      </c>
      <c r="BU35" s="45" t="str">
        <f t="shared" si="68"/>
        <v/>
      </c>
      <c r="BV35" s="5">
        <v>36</v>
      </c>
      <c r="BX35" s="81">
        <v>36</v>
      </c>
      <c r="BY35" s="105">
        <f t="shared" si="30"/>
        <v>1096.875</v>
      </c>
      <c r="BZ35" s="164">
        <f t="shared" si="69"/>
        <v>16.357070179789609</v>
      </c>
      <c r="CA35" s="105">
        <f t="shared" si="70"/>
        <v>24.346109541629041</v>
      </c>
      <c r="CB35" s="106">
        <f t="shared" si="31"/>
        <v>415.10314021206256</v>
      </c>
      <c r="CC35" s="107">
        <f t="shared" si="71"/>
        <v>0.71</v>
      </c>
      <c r="CD35" s="88">
        <f t="shared" si="72"/>
        <v>8.098938525732299</v>
      </c>
      <c r="CE35" s="23">
        <f t="shared" ref="CE35:CE98" si="83">IF($B$5&gt;$A35,"",CB35/CD35)</f>
        <v>51.254017905331523</v>
      </c>
      <c r="CF35" s="24">
        <f t="shared" ref="CF35:CF98" si="84">IF($B$5&gt;$A35,"",200*(CE35/(PI()*BY35))^0.5)</f>
        <v>24.39160893008815</v>
      </c>
      <c r="CG35" s="89">
        <f t="shared" ref="CG35:CG98" si="85">IF($B$5&gt;$A35,"",0.68678+0.97671*CF35+-0.03031*(BY35^0.5)*BZ35/100)</f>
        <v>24.346109541629041</v>
      </c>
      <c r="CH35" s="22"/>
      <c r="CI35" s="81">
        <v>36</v>
      </c>
      <c r="CJ35" s="105">
        <f t="shared" si="73"/>
        <v>1096.875</v>
      </c>
      <c r="CK35" s="105">
        <f t="shared" si="74"/>
        <v>16.357070179789609</v>
      </c>
      <c r="CL35" s="105">
        <f t="shared" si="75"/>
        <v>24.346109541629041</v>
      </c>
      <c r="CM35" s="105">
        <f t="shared" si="76"/>
        <v>415.10314021206256</v>
      </c>
      <c r="CN35" s="115">
        <f t="shared" si="77"/>
        <v>0.71</v>
      </c>
      <c r="CO35" s="105">
        <f t="shared" si="78"/>
        <v>1870.8670241436887</v>
      </c>
      <c r="CP35" s="115">
        <f t="shared" si="79"/>
        <v>20.100233370409672</v>
      </c>
    </row>
    <row r="36" spans="1:100" ht="15" customHeight="1">
      <c r="A36" s="5">
        <v>37</v>
      </c>
      <c r="B36" s="34">
        <f t="shared" si="0"/>
        <v>1950</v>
      </c>
      <c r="C36" s="32">
        <f t="shared" si="81"/>
        <v>16.8</v>
      </c>
      <c r="D36" s="121">
        <f t="shared" si="35"/>
        <v>1742.4298425808929</v>
      </c>
      <c r="E36" s="33">
        <f t="shared" si="80"/>
        <v>0.91</v>
      </c>
      <c r="F36" s="35">
        <f t="shared" si="82"/>
        <v>546.84068306196605</v>
      </c>
      <c r="G36" s="53">
        <f t="shared" si="37"/>
        <v>8.6877142409941506</v>
      </c>
      <c r="H36" s="32">
        <f t="shared" si="38"/>
        <v>62.944137881702481</v>
      </c>
      <c r="I36" s="54">
        <f t="shared" si="39"/>
        <v>20.272877606861854</v>
      </c>
      <c r="J36" s="45">
        <f t="shared" si="40"/>
        <v>20.262642123036986</v>
      </c>
      <c r="K36" s="145">
        <v>37</v>
      </c>
      <c r="L36" s="36">
        <f t="shared" si="2"/>
        <v>1462.5</v>
      </c>
      <c r="M36" s="32">
        <f t="shared" si="3"/>
        <v>16.8</v>
      </c>
      <c r="N36" s="33">
        <f t="shared" si="41"/>
        <v>0.81</v>
      </c>
      <c r="O36" s="35">
        <f t="shared" si="42"/>
        <v>489.11065076112209</v>
      </c>
      <c r="P36" s="53">
        <f t="shared" si="43"/>
        <v>8.4281435195740642</v>
      </c>
      <c r="Q36" s="32">
        <f t="shared" si="4"/>
        <v>58.033023479628696</v>
      </c>
      <c r="R36" s="54">
        <f t="shared" si="5"/>
        <v>22.477329949838282</v>
      </c>
      <c r="S36" s="45">
        <f t="shared" si="44"/>
        <v>22.44587832067073</v>
      </c>
      <c r="T36" s="145">
        <v>37</v>
      </c>
      <c r="U36" s="36">
        <f t="shared" si="6"/>
        <v>1096.875</v>
      </c>
      <c r="V36" s="32">
        <f t="shared" si="7"/>
        <v>16.8</v>
      </c>
      <c r="W36" s="33">
        <f t="shared" si="45"/>
        <v>0.71</v>
      </c>
      <c r="X36" s="35">
        <f t="shared" si="46"/>
        <v>428.75853517200125</v>
      </c>
      <c r="Y36" s="53">
        <f t="shared" si="47"/>
        <v>8.2033486807456129</v>
      </c>
      <c r="Z36" s="32">
        <f t="shared" si="8"/>
        <v>52.26628196096997</v>
      </c>
      <c r="AA36" s="54">
        <f t="shared" si="9"/>
        <v>24.631297728642206</v>
      </c>
      <c r="AB36" s="45">
        <f t="shared" si="48"/>
        <v>24.575769681271339</v>
      </c>
      <c r="AC36" s="145">
        <v>37</v>
      </c>
      <c r="AD36" s="36" t="str">
        <f t="shared" si="10"/>
        <v/>
      </c>
      <c r="AE36" s="32" t="str">
        <f t="shared" si="11"/>
        <v/>
      </c>
      <c r="AF36" s="33" t="str">
        <f t="shared" si="49"/>
        <v/>
      </c>
      <c r="AG36" s="35" t="str">
        <f t="shared" si="50"/>
        <v/>
      </c>
      <c r="AH36" s="53" t="str">
        <f t="shared" si="51"/>
        <v/>
      </c>
      <c r="AI36" s="32" t="str">
        <f t="shared" si="12"/>
        <v/>
      </c>
      <c r="AJ36" s="54" t="str">
        <f t="shared" si="13"/>
        <v/>
      </c>
      <c r="AK36" s="45" t="str">
        <f t="shared" si="52"/>
        <v/>
      </c>
      <c r="AL36" s="145">
        <v>37</v>
      </c>
      <c r="AM36" s="36" t="str">
        <f t="shared" si="14"/>
        <v/>
      </c>
      <c r="AN36" s="32" t="str">
        <f t="shared" si="15"/>
        <v/>
      </c>
      <c r="AO36" s="33" t="str">
        <f t="shared" si="53"/>
        <v/>
      </c>
      <c r="AP36" s="35" t="str">
        <f t="shared" si="54"/>
        <v/>
      </c>
      <c r="AQ36" s="53" t="str">
        <f t="shared" si="55"/>
        <v/>
      </c>
      <c r="AR36" s="32" t="str">
        <f t="shared" si="16"/>
        <v/>
      </c>
      <c r="AS36" s="54" t="str">
        <f t="shared" si="17"/>
        <v/>
      </c>
      <c r="AT36" s="45" t="str">
        <f t="shared" si="56"/>
        <v/>
      </c>
      <c r="AU36" s="145">
        <v>37</v>
      </c>
      <c r="AV36" s="36" t="str">
        <f t="shared" si="18"/>
        <v/>
      </c>
      <c r="AW36" s="32" t="str">
        <f t="shared" si="19"/>
        <v/>
      </c>
      <c r="AX36" s="33" t="str">
        <f t="shared" si="57"/>
        <v/>
      </c>
      <c r="AY36" s="35" t="str">
        <f t="shared" si="58"/>
        <v/>
      </c>
      <c r="AZ36" s="53" t="str">
        <f t="shared" si="59"/>
        <v/>
      </c>
      <c r="BA36" s="32" t="str">
        <f t="shared" si="20"/>
        <v/>
      </c>
      <c r="BB36" s="54" t="str">
        <f t="shared" si="21"/>
        <v/>
      </c>
      <c r="BC36" s="45" t="str">
        <f t="shared" si="60"/>
        <v/>
      </c>
      <c r="BD36" s="145">
        <v>37</v>
      </c>
      <c r="BE36" s="36" t="str">
        <f t="shared" si="22"/>
        <v/>
      </c>
      <c r="BF36" s="32" t="str">
        <f t="shared" si="23"/>
        <v/>
      </c>
      <c r="BG36" s="33" t="str">
        <f t="shared" si="61"/>
        <v/>
      </c>
      <c r="BH36" s="35" t="str">
        <f t="shared" si="62"/>
        <v/>
      </c>
      <c r="BI36" s="53" t="str">
        <f t="shared" si="63"/>
        <v/>
      </c>
      <c r="BJ36" s="32" t="str">
        <f t="shared" si="24"/>
        <v/>
      </c>
      <c r="BK36" s="54" t="str">
        <f t="shared" si="25"/>
        <v/>
      </c>
      <c r="BL36" s="45" t="str">
        <f t="shared" si="64"/>
        <v/>
      </c>
      <c r="BM36" s="145">
        <v>37</v>
      </c>
      <c r="BN36" s="36" t="str">
        <f t="shared" si="26"/>
        <v/>
      </c>
      <c r="BO36" s="32" t="str">
        <f t="shared" si="27"/>
        <v/>
      </c>
      <c r="BP36" s="33" t="str">
        <f t="shared" si="65"/>
        <v/>
      </c>
      <c r="BQ36" s="35" t="str">
        <f t="shared" si="66"/>
        <v/>
      </c>
      <c r="BR36" s="53" t="str">
        <f t="shared" si="67"/>
        <v/>
      </c>
      <c r="BS36" s="32" t="str">
        <f t="shared" si="28"/>
        <v/>
      </c>
      <c r="BT36" s="54" t="str">
        <f t="shared" si="29"/>
        <v/>
      </c>
      <c r="BU36" s="45" t="str">
        <f t="shared" si="68"/>
        <v/>
      </c>
      <c r="BV36" s="5">
        <v>37</v>
      </c>
      <c r="BX36" s="81">
        <v>37</v>
      </c>
      <c r="BY36" s="105">
        <f t="shared" si="30"/>
        <v>1096.875</v>
      </c>
      <c r="BZ36" s="164">
        <f t="shared" si="69"/>
        <v>16.633593092149422</v>
      </c>
      <c r="CA36" s="105">
        <f t="shared" si="70"/>
        <v>24.577440140407504</v>
      </c>
      <c r="CB36" s="106">
        <f t="shared" si="31"/>
        <v>428.75853517200125</v>
      </c>
      <c r="CC36" s="107">
        <f t="shared" si="71"/>
        <v>0.71</v>
      </c>
      <c r="CD36" s="88">
        <f t="shared" si="72"/>
        <v>8.2033486807456129</v>
      </c>
      <c r="CE36" s="23">
        <f t="shared" si="83"/>
        <v>52.26628196096997</v>
      </c>
      <c r="CF36" s="24">
        <f t="shared" si="84"/>
        <v>24.631297728642206</v>
      </c>
      <c r="CG36" s="89">
        <f t="shared" si="85"/>
        <v>24.577440140407504</v>
      </c>
      <c r="CH36" s="22"/>
      <c r="CI36" s="81">
        <v>37</v>
      </c>
      <c r="CJ36" s="105">
        <f t="shared" si="73"/>
        <v>1096.875</v>
      </c>
      <c r="CK36" s="105">
        <f t="shared" si="74"/>
        <v>16.633593092149422</v>
      </c>
      <c r="CL36" s="105">
        <f t="shared" si="75"/>
        <v>24.577440140407504</v>
      </c>
      <c r="CM36" s="105">
        <f t="shared" si="76"/>
        <v>428.75853517200125</v>
      </c>
      <c r="CN36" s="115">
        <f t="shared" si="77"/>
        <v>0.71</v>
      </c>
      <c r="CO36" s="105">
        <f t="shared" si="78"/>
        <v>1865.3717132457214</v>
      </c>
      <c r="CP36" s="115">
        <f t="shared" si="79"/>
        <v>20.262642123036986</v>
      </c>
    </row>
    <row r="37" spans="1:100" ht="15" customHeight="1">
      <c r="A37" s="5">
        <v>38</v>
      </c>
      <c r="B37" s="34">
        <f t="shared" si="0"/>
        <v>1950</v>
      </c>
      <c r="C37" s="32">
        <f t="shared" si="81"/>
        <v>17.2</v>
      </c>
      <c r="D37" s="121">
        <f t="shared" si="35"/>
        <v>1735.0748114106286</v>
      </c>
      <c r="E37" s="33">
        <f t="shared" si="80"/>
        <v>0.92</v>
      </c>
      <c r="F37" s="35">
        <f t="shared" si="82"/>
        <v>568.61762164617096</v>
      </c>
      <c r="G37" s="53">
        <f t="shared" si="37"/>
        <v>8.8384602943511545</v>
      </c>
      <c r="H37" s="32">
        <f t="shared" si="38"/>
        <v>64.334465812963643</v>
      </c>
      <c r="I37" s="54">
        <f t="shared" si="39"/>
        <v>20.495551232411351</v>
      </c>
      <c r="J37" s="45">
        <f t="shared" si="40"/>
        <v>20.474775866410265</v>
      </c>
      <c r="K37" s="145">
        <v>38</v>
      </c>
      <c r="L37" s="36">
        <f t="shared" si="2"/>
        <v>1462.5</v>
      </c>
      <c r="M37" s="32">
        <f t="shared" si="3"/>
        <v>17.2</v>
      </c>
      <c r="N37" s="33">
        <f t="shared" si="41"/>
        <v>0.82</v>
      </c>
      <c r="O37" s="35">
        <f t="shared" si="42"/>
        <v>509.36124988556224</v>
      </c>
      <c r="P37" s="53">
        <f t="shared" si="43"/>
        <v>8.5727093176591609</v>
      </c>
      <c r="Q37" s="32">
        <f t="shared" si="4"/>
        <v>59.416601101394505</v>
      </c>
      <c r="R37" s="54">
        <f t="shared" si="5"/>
        <v>22.743695079901233</v>
      </c>
      <c r="S37" s="45">
        <f t="shared" si="44"/>
        <v>22.701403268410807</v>
      </c>
      <c r="T37" s="145">
        <v>38</v>
      </c>
      <c r="U37" s="36">
        <f t="shared" si="6"/>
        <v>1096.875</v>
      </c>
      <c r="V37" s="32">
        <f t="shared" si="7"/>
        <v>17.2</v>
      </c>
      <c r="W37" s="33">
        <f t="shared" si="45"/>
        <v>0.72</v>
      </c>
      <c r="X37" s="35">
        <f t="shared" si="46"/>
        <v>447.22066439210028</v>
      </c>
      <c r="Y37" s="53">
        <f t="shared" si="47"/>
        <v>8.3425622207633658</v>
      </c>
      <c r="Z37" s="32">
        <f t="shared" si="8"/>
        <v>53.607111647191097</v>
      </c>
      <c r="AA37" s="54">
        <f t="shared" si="9"/>
        <v>24.945240436371186</v>
      </c>
      <c r="AB37" s="45">
        <f t="shared" si="48"/>
        <v>24.878385303259435</v>
      </c>
      <c r="AC37" s="145">
        <v>38</v>
      </c>
      <c r="AD37" s="36" t="str">
        <f t="shared" si="10"/>
        <v/>
      </c>
      <c r="AE37" s="32" t="str">
        <f t="shared" si="11"/>
        <v/>
      </c>
      <c r="AF37" s="33" t="str">
        <f t="shared" si="49"/>
        <v/>
      </c>
      <c r="AG37" s="35" t="str">
        <f t="shared" si="50"/>
        <v/>
      </c>
      <c r="AH37" s="53" t="str">
        <f t="shared" si="51"/>
        <v/>
      </c>
      <c r="AI37" s="32" t="str">
        <f t="shared" si="12"/>
        <v/>
      </c>
      <c r="AJ37" s="54" t="str">
        <f t="shared" si="13"/>
        <v/>
      </c>
      <c r="AK37" s="45" t="str">
        <f t="shared" si="52"/>
        <v/>
      </c>
      <c r="AL37" s="145">
        <v>38</v>
      </c>
      <c r="AM37" s="36" t="str">
        <f t="shared" si="14"/>
        <v/>
      </c>
      <c r="AN37" s="32" t="str">
        <f t="shared" si="15"/>
        <v/>
      </c>
      <c r="AO37" s="33" t="str">
        <f t="shared" si="53"/>
        <v/>
      </c>
      <c r="AP37" s="35" t="str">
        <f t="shared" si="54"/>
        <v/>
      </c>
      <c r="AQ37" s="53" t="str">
        <f t="shared" si="55"/>
        <v/>
      </c>
      <c r="AR37" s="32" t="str">
        <f t="shared" si="16"/>
        <v/>
      </c>
      <c r="AS37" s="54" t="str">
        <f t="shared" si="17"/>
        <v/>
      </c>
      <c r="AT37" s="45" t="str">
        <f t="shared" si="56"/>
        <v/>
      </c>
      <c r="AU37" s="145">
        <v>38</v>
      </c>
      <c r="AV37" s="36" t="str">
        <f t="shared" si="18"/>
        <v/>
      </c>
      <c r="AW37" s="32" t="str">
        <f t="shared" si="19"/>
        <v/>
      </c>
      <c r="AX37" s="33" t="str">
        <f t="shared" si="57"/>
        <v/>
      </c>
      <c r="AY37" s="35" t="str">
        <f t="shared" si="58"/>
        <v/>
      </c>
      <c r="AZ37" s="53" t="str">
        <f t="shared" si="59"/>
        <v/>
      </c>
      <c r="BA37" s="32" t="str">
        <f t="shared" si="20"/>
        <v/>
      </c>
      <c r="BB37" s="54" t="str">
        <f t="shared" si="21"/>
        <v/>
      </c>
      <c r="BC37" s="45" t="str">
        <f t="shared" si="60"/>
        <v/>
      </c>
      <c r="BD37" s="145">
        <v>38</v>
      </c>
      <c r="BE37" s="36" t="str">
        <f t="shared" si="22"/>
        <v/>
      </c>
      <c r="BF37" s="32" t="str">
        <f t="shared" si="23"/>
        <v/>
      </c>
      <c r="BG37" s="33" t="str">
        <f t="shared" si="61"/>
        <v/>
      </c>
      <c r="BH37" s="35" t="str">
        <f t="shared" si="62"/>
        <v/>
      </c>
      <c r="BI37" s="53" t="str">
        <f t="shared" si="63"/>
        <v/>
      </c>
      <c r="BJ37" s="32" t="str">
        <f t="shared" si="24"/>
        <v/>
      </c>
      <c r="BK37" s="54" t="str">
        <f t="shared" si="25"/>
        <v/>
      </c>
      <c r="BL37" s="45" t="str">
        <f t="shared" si="64"/>
        <v/>
      </c>
      <c r="BM37" s="145">
        <v>38</v>
      </c>
      <c r="BN37" s="36" t="str">
        <f t="shared" si="26"/>
        <v/>
      </c>
      <c r="BO37" s="32" t="str">
        <f t="shared" si="27"/>
        <v/>
      </c>
      <c r="BP37" s="33" t="str">
        <f t="shared" si="65"/>
        <v/>
      </c>
      <c r="BQ37" s="35" t="str">
        <f t="shared" si="66"/>
        <v/>
      </c>
      <c r="BR37" s="53" t="str">
        <f t="shared" si="67"/>
        <v/>
      </c>
      <c r="BS37" s="32" t="str">
        <f t="shared" si="28"/>
        <v/>
      </c>
      <c r="BT37" s="54" t="str">
        <f t="shared" si="29"/>
        <v/>
      </c>
      <c r="BU37" s="45" t="str">
        <f t="shared" si="68"/>
        <v/>
      </c>
      <c r="BV37" s="5">
        <v>38</v>
      </c>
      <c r="BX37" s="81">
        <v>38</v>
      </c>
      <c r="BY37" s="105">
        <f t="shared" si="30"/>
        <v>1096.875</v>
      </c>
      <c r="BZ37" s="164">
        <f t="shared" si="69"/>
        <v>17.002290308629167</v>
      </c>
      <c r="CA37" s="105">
        <f t="shared" si="70"/>
        <v>24.880369992263784</v>
      </c>
      <c r="CB37" s="106">
        <f t="shared" si="31"/>
        <v>447.22066439210028</v>
      </c>
      <c r="CC37" s="107">
        <f t="shared" si="71"/>
        <v>0.72</v>
      </c>
      <c r="CD37" s="88">
        <f t="shared" si="72"/>
        <v>8.3425622207633658</v>
      </c>
      <c r="CE37" s="23">
        <f t="shared" si="83"/>
        <v>53.607111647191097</v>
      </c>
      <c r="CF37" s="24">
        <f t="shared" si="84"/>
        <v>24.945240436371186</v>
      </c>
      <c r="CG37" s="89">
        <f t="shared" si="85"/>
        <v>24.880369992263784</v>
      </c>
      <c r="CH37" s="22"/>
      <c r="CI37" s="81">
        <v>38</v>
      </c>
      <c r="CJ37" s="105">
        <f t="shared" si="73"/>
        <v>1096.875</v>
      </c>
      <c r="CK37" s="105">
        <f t="shared" si="74"/>
        <v>17.002290308629167</v>
      </c>
      <c r="CL37" s="105">
        <f t="shared" si="75"/>
        <v>24.880369992263784</v>
      </c>
      <c r="CM37" s="105">
        <f t="shared" si="76"/>
        <v>447.22066439210028</v>
      </c>
      <c r="CN37" s="115">
        <f t="shared" si="77"/>
        <v>0.72</v>
      </c>
      <c r="CO37" s="105">
        <f t="shared" si="78"/>
        <v>1858.0166820754571</v>
      </c>
      <c r="CP37" s="115">
        <f t="shared" si="79"/>
        <v>20.474775866410265</v>
      </c>
    </row>
    <row r="38" spans="1:100" ht="15" customHeight="1">
      <c r="A38" s="5">
        <v>39</v>
      </c>
      <c r="B38" s="34">
        <f t="shared" si="0"/>
        <v>1950</v>
      </c>
      <c r="C38" s="32">
        <f t="shared" si="81"/>
        <v>17.5</v>
      </c>
      <c r="D38" s="121">
        <f t="shared" si="35"/>
        <v>1729.5393985722521</v>
      </c>
      <c r="E38" s="33">
        <f t="shared" si="80"/>
        <v>0.92</v>
      </c>
      <c r="F38" s="35">
        <f t="shared" si="82"/>
        <v>585.12914588570857</v>
      </c>
      <c r="G38" s="53">
        <f t="shared" si="37"/>
        <v>8.9515198343689075</v>
      </c>
      <c r="H38" s="32">
        <f t="shared" si="38"/>
        <v>65.366458066610633</v>
      </c>
      <c r="I38" s="54">
        <f t="shared" si="39"/>
        <v>20.659282300647654</v>
      </c>
      <c r="J38" s="45">
        <f t="shared" si="40"/>
        <v>20.630678277989471</v>
      </c>
      <c r="K38" s="145">
        <v>39</v>
      </c>
      <c r="L38" s="36">
        <f t="shared" si="2"/>
        <v>1462.5</v>
      </c>
      <c r="M38" s="32">
        <f t="shared" si="3"/>
        <v>17.5</v>
      </c>
      <c r="N38" s="33">
        <f t="shared" si="41"/>
        <v>0.83</v>
      </c>
      <c r="O38" s="35">
        <f t="shared" si="42"/>
        <v>524.73449568071317</v>
      </c>
      <c r="P38" s="53">
        <f t="shared" si="43"/>
        <v>8.6811336662229834</v>
      </c>
      <c r="Q38" s="32">
        <f t="shared" si="4"/>
        <v>60.445388339356882</v>
      </c>
      <c r="R38" s="54">
        <f t="shared" si="5"/>
        <v>22.939751446956794</v>
      </c>
      <c r="S38" s="45">
        <f t="shared" si="44"/>
        <v>22.88941607884486</v>
      </c>
      <c r="T38" s="145">
        <v>39</v>
      </c>
      <c r="U38" s="36">
        <f t="shared" si="6"/>
        <v>1096.875</v>
      </c>
      <c r="V38" s="32">
        <f t="shared" si="7"/>
        <v>17.5</v>
      </c>
      <c r="W38" s="33">
        <f t="shared" si="45"/>
        <v>0.73</v>
      </c>
      <c r="X38" s="35">
        <f t="shared" si="46"/>
        <v>461.25588721865</v>
      </c>
      <c r="Y38" s="53">
        <f t="shared" si="47"/>
        <v>8.4469723757766815</v>
      </c>
      <c r="Z38" s="32">
        <f t="shared" si="8"/>
        <v>54.606060810781152</v>
      </c>
      <c r="AA38" s="54">
        <f t="shared" si="9"/>
        <v>25.176590403244838</v>
      </c>
      <c r="AB38" s="45">
        <f t="shared" si="48"/>
        <v>25.10133560934619</v>
      </c>
      <c r="AC38" s="145">
        <v>39</v>
      </c>
      <c r="AD38" s="36" t="str">
        <f t="shared" si="10"/>
        <v/>
      </c>
      <c r="AE38" s="32" t="str">
        <f t="shared" si="11"/>
        <v/>
      </c>
      <c r="AF38" s="33" t="str">
        <f t="shared" si="49"/>
        <v/>
      </c>
      <c r="AG38" s="35" t="str">
        <f t="shared" si="50"/>
        <v/>
      </c>
      <c r="AH38" s="53" t="str">
        <f t="shared" si="51"/>
        <v/>
      </c>
      <c r="AI38" s="32" t="str">
        <f t="shared" si="12"/>
        <v/>
      </c>
      <c r="AJ38" s="54" t="str">
        <f t="shared" si="13"/>
        <v/>
      </c>
      <c r="AK38" s="45" t="str">
        <f t="shared" si="52"/>
        <v/>
      </c>
      <c r="AL38" s="145">
        <v>39</v>
      </c>
      <c r="AM38" s="36" t="str">
        <f t="shared" si="14"/>
        <v/>
      </c>
      <c r="AN38" s="32" t="str">
        <f t="shared" si="15"/>
        <v/>
      </c>
      <c r="AO38" s="33" t="str">
        <f t="shared" si="53"/>
        <v/>
      </c>
      <c r="AP38" s="35" t="str">
        <f t="shared" si="54"/>
        <v/>
      </c>
      <c r="AQ38" s="53" t="str">
        <f t="shared" si="55"/>
        <v/>
      </c>
      <c r="AR38" s="32" t="str">
        <f t="shared" si="16"/>
        <v/>
      </c>
      <c r="AS38" s="54" t="str">
        <f t="shared" si="17"/>
        <v/>
      </c>
      <c r="AT38" s="45" t="str">
        <f t="shared" si="56"/>
        <v/>
      </c>
      <c r="AU38" s="145">
        <v>39</v>
      </c>
      <c r="AV38" s="36" t="str">
        <f t="shared" si="18"/>
        <v/>
      </c>
      <c r="AW38" s="32" t="str">
        <f t="shared" si="19"/>
        <v/>
      </c>
      <c r="AX38" s="33" t="str">
        <f t="shared" si="57"/>
        <v/>
      </c>
      <c r="AY38" s="35" t="str">
        <f t="shared" si="58"/>
        <v/>
      </c>
      <c r="AZ38" s="53" t="str">
        <f t="shared" si="59"/>
        <v/>
      </c>
      <c r="BA38" s="32" t="str">
        <f t="shared" si="20"/>
        <v/>
      </c>
      <c r="BB38" s="54" t="str">
        <f t="shared" si="21"/>
        <v/>
      </c>
      <c r="BC38" s="45" t="str">
        <f t="shared" si="60"/>
        <v/>
      </c>
      <c r="BD38" s="145">
        <v>39</v>
      </c>
      <c r="BE38" s="36" t="str">
        <f t="shared" si="22"/>
        <v/>
      </c>
      <c r="BF38" s="32" t="str">
        <f t="shared" si="23"/>
        <v/>
      </c>
      <c r="BG38" s="33" t="str">
        <f t="shared" si="61"/>
        <v/>
      </c>
      <c r="BH38" s="35" t="str">
        <f t="shared" si="62"/>
        <v/>
      </c>
      <c r="BI38" s="53" t="str">
        <f t="shared" si="63"/>
        <v/>
      </c>
      <c r="BJ38" s="32" t="str">
        <f t="shared" si="24"/>
        <v/>
      </c>
      <c r="BK38" s="54" t="str">
        <f t="shared" si="25"/>
        <v/>
      </c>
      <c r="BL38" s="45" t="str">
        <f t="shared" si="64"/>
        <v/>
      </c>
      <c r="BM38" s="145">
        <v>39</v>
      </c>
      <c r="BN38" s="36" t="str">
        <f t="shared" si="26"/>
        <v/>
      </c>
      <c r="BO38" s="32" t="str">
        <f t="shared" si="27"/>
        <v/>
      </c>
      <c r="BP38" s="33" t="str">
        <f t="shared" si="65"/>
        <v/>
      </c>
      <c r="BQ38" s="35" t="str">
        <f t="shared" si="66"/>
        <v/>
      </c>
      <c r="BR38" s="53" t="str">
        <f t="shared" si="67"/>
        <v/>
      </c>
      <c r="BS38" s="32" t="str">
        <f t="shared" si="28"/>
        <v/>
      </c>
      <c r="BT38" s="54" t="str">
        <f t="shared" si="29"/>
        <v/>
      </c>
      <c r="BU38" s="45" t="str">
        <f t="shared" si="68"/>
        <v/>
      </c>
      <c r="BV38" s="5">
        <v>39</v>
      </c>
      <c r="BX38" s="81">
        <v>39</v>
      </c>
      <c r="BY38" s="105">
        <f t="shared" si="30"/>
        <v>1096.875</v>
      </c>
      <c r="BZ38" s="164">
        <f t="shared" si="69"/>
        <v>17.27881322098898</v>
      </c>
      <c r="CA38" s="105">
        <f t="shared" si="70"/>
        <v>25.103555970751678</v>
      </c>
      <c r="CB38" s="106">
        <f t="shared" si="31"/>
        <v>461.25588721865</v>
      </c>
      <c r="CC38" s="107">
        <f t="shared" si="71"/>
        <v>0.73</v>
      </c>
      <c r="CD38" s="88">
        <f t="shared" si="72"/>
        <v>8.4469723757766815</v>
      </c>
      <c r="CE38" s="23">
        <f t="shared" si="83"/>
        <v>54.606060810781152</v>
      </c>
      <c r="CF38" s="24">
        <f t="shared" si="84"/>
        <v>25.176590403244838</v>
      </c>
      <c r="CG38" s="89">
        <f t="shared" si="85"/>
        <v>25.103555970751678</v>
      </c>
      <c r="CH38" s="22"/>
      <c r="CI38" s="81">
        <v>39</v>
      </c>
      <c r="CJ38" s="105">
        <f t="shared" si="73"/>
        <v>1096.875</v>
      </c>
      <c r="CK38" s="105">
        <f t="shared" si="74"/>
        <v>17.27881322098898</v>
      </c>
      <c r="CL38" s="105">
        <f t="shared" si="75"/>
        <v>25.103555970751678</v>
      </c>
      <c r="CM38" s="105">
        <f t="shared" si="76"/>
        <v>461.25588721865</v>
      </c>
      <c r="CN38" s="115">
        <f t="shared" si="77"/>
        <v>0.73</v>
      </c>
      <c r="CO38" s="105">
        <f t="shared" si="78"/>
        <v>1852.4812692370806</v>
      </c>
      <c r="CP38" s="115">
        <f t="shared" si="79"/>
        <v>20.630678277989471</v>
      </c>
    </row>
    <row r="39" spans="1:100" ht="15" customHeight="1" thickBot="1">
      <c r="A39" s="6">
        <v>40</v>
      </c>
      <c r="B39" s="37">
        <f t="shared" si="0"/>
        <v>1950</v>
      </c>
      <c r="C39" s="38">
        <f t="shared" si="81"/>
        <v>17.8</v>
      </c>
      <c r="D39" s="120">
        <f t="shared" si="35"/>
        <v>1723.9890882257598</v>
      </c>
      <c r="E39" s="39">
        <f t="shared" si="80"/>
        <v>0.93</v>
      </c>
      <c r="F39" s="40">
        <f t="shared" si="82"/>
        <v>601.79156712462463</v>
      </c>
      <c r="G39" s="51">
        <f t="shared" si="37"/>
        <v>9.0645793743866605</v>
      </c>
      <c r="H39" s="38">
        <f t="shared" si="38"/>
        <v>66.389353798928354</v>
      </c>
      <c r="I39" s="52">
        <f t="shared" si="39"/>
        <v>20.820299587269076</v>
      </c>
      <c r="J39" s="44">
        <f t="shared" si="40"/>
        <v>20.783930111927603</v>
      </c>
      <c r="K39" s="145">
        <v>40</v>
      </c>
      <c r="L39" s="41">
        <f t="shared" si="2"/>
        <v>1462.5</v>
      </c>
      <c r="M39" s="38">
        <f t="shared" si="3"/>
        <v>17.8</v>
      </c>
      <c r="N39" s="39">
        <f t="shared" si="41"/>
        <v>0.83</v>
      </c>
      <c r="O39" s="40">
        <f t="shared" si="42"/>
        <v>540.2642356427624</v>
      </c>
      <c r="P39" s="51">
        <f t="shared" si="43"/>
        <v>8.789558014786806</v>
      </c>
      <c r="Q39" s="38">
        <f t="shared" si="4"/>
        <v>61.466598745223337</v>
      </c>
      <c r="R39" s="52">
        <f t="shared" si="5"/>
        <v>23.132720630737335</v>
      </c>
      <c r="S39" s="44">
        <f t="shared" si="44"/>
        <v>23.074413606502372</v>
      </c>
      <c r="T39" s="145">
        <v>40</v>
      </c>
      <c r="U39" s="41">
        <f t="shared" si="6"/>
        <v>1096.875</v>
      </c>
      <c r="V39" s="38">
        <f t="shared" si="7"/>
        <v>17.8</v>
      </c>
      <c r="W39" s="39">
        <f t="shared" si="45"/>
        <v>0.73</v>
      </c>
      <c r="X39" s="40">
        <f t="shared" si="46"/>
        <v>475.450634811729</v>
      </c>
      <c r="Y39" s="51">
        <f t="shared" si="47"/>
        <v>8.5513825307899953</v>
      </c>
      <c r="Z39" s="38">
        <f t="shared" si="8"/>
        <v>55.599271006743962</v>
      </c>
      <c r="AA39" s="52">
        <f t="shared" si="9"/>
        <v>25.404522648118544</v>
      </c>
      <c r="AB39" s="44">
        <f t="shared" si="48"/>
        <v>25.32094779217838</v>
      </c>
      <c r="AC39" s="145">
        <v>40</v>
      </c>
      <c r="AD39" s="41" t="str">
        <f t="shared" si="10"/>
        <v/>
      </c>
      <c r="AE39" s="38" t="str">
        <f t="shared" si="11"/>
        <v/>
      </c>
      <c r="AF39" s="39" t="str">
        <f t="shared" si="49"/>
        <v/>
      </c>
      <c r="AG39" s="40" t="str">
        <f t="shared" si="50"/>
        <v/>
      </c>
      <c r="AH39" s="51" t="str">
        <f t="shared" si="51"/>
        <v/>
      </c>
      <c r="AI39" s="38" t="str">
        <f t="shared" si="12"/>
        <v/>
      </c>
      <c r="AJ39" s="52" t="str">
        <f t="shared" si="13"/>
        <v/>
      </c>
      <c r="AK39" s="44" t="str">
        <f t="shared" si="52"/>
        <v/>
      </c>
      <c r="AL39" s="145">
        <v>40</v>
      </c>
      <c r="AM39" s="41" t="str">
        <f t="shared" si="14"/>
        <v/>
      </c>
      <c r="AN39" s="38" t="str">
        <f t="shared" si="15"/>
        <v/>
      </c>
      <c r="AO39" s="39" t="str">
        <f t="shared" si="53"/>
        <v/>
      </c>
      <c r="AP39" s="40" t="str">
        <f t="shared" si="54"/>
        <v/>
      </c>
      <c r="AQ39" s="51" t="str">
        <f t="shared" si="55"/>
        <v/>
      </c>
      <c r="AR39" s="38" t="str">
        <f t="shared" si="16"/>
        <v/>
      </c>
      <c r="AS39" s="52" t="str">
        <f t="shared" si="17"/>
        <v/>
      </c>
      <c r="AT39" s="44" t="str">
        <f t="shared" si="56"/>
        <v/>
      </c>
      <c r="AU39" s="145">
        <v>40</v>
      </c>
      <c r="AV39" s="41" t="str">
        <f t="shared" si="18"/>
        <v/>
      </c>
      <c r="AW39" s="38" t="str">
        <f t="shared" si="19"/>
        <v/>
      </c>
      <c r="AX39" s="39" t="str">
        <f t="shared" si="57"/>
        <v/>
      </c>
      <c r="AY39" s="40" t="str">
        <f t="shared" si="58"/>
        <v/>
      </c>
      <c r="AZ39" s="51" t="str">
        <f t="shared" si="59"/>
        <v/>
      </c>
      <c r="BA39" s="38" t="str">
        <f t="shared" si="20"/>
        <v/>
      </c>
      <c r="BB39" s="52" t="str">
        <f t="shared" si="21"/>
        <v/>
      </c>
      <c r="BC39" s="44" t="str">
        <f t="shared" si="60"/>
        <v/>
      </c>
      <c r="BD39" s="145">
        <v>40</v>
      </c>
      <c r="BE39" s="41" t="str">
        <f t="shared" si="22"/>
        <v/>
      </c>
      <c r="BF39" s="38" t="str">
        <f t="shared" si="23"/>
        <v/>
      </c>
      <c r="BG39" s="39" t="str">
        <f t="shared" si="61"/>
        <v/>
      </c>
      <c r="BH39" s="40" t="str">
        <f t="shared" si="62"/>
        <v/>
      </c>
      <c r="BI39" s="51" t="str">
        <f t="shared" si="63"/>
        <v/>
      </c>
      <c r="BJ39" s="38" t="str">
        <f t="shared" si="24"/>
        <v/>
      </c>
      <c r="BK39" s="52" t="str">
        <f t="shared" si="25"/>
        <v/>
      </c>
      <c r="BL39" s="44" t="str">
        <f t="shared" si="64"/>
        <v/>
      </c>
      <c r="BM39" s="145">
        <v>40</v>
      </c>
      <c r="BN39" s="41" t="str">
        <f t="shared" si="26"/>
        <v/>
      </c>
      <c r="BO39" s="38" t="str">
        <f t="shared" si="27"/>
        <v/>
      </c>
      <c r="BP39" s="39" t="str">
        <f t="shared" si="65"/>
        <v/>
      </c>
      <c r="BQ39" s="40" t="str">
        <f t="shared" si="66"/>
        <v/>
      </c>
      <c r="BR39" s="51" t="str">
        <f t="shared" si="67"/>
        <v/>
      </c>
      <c r="BS39" s="38" t="str">
        <f t="shared" si="28"/>
        <v/>
      </c>
      <c r="BT39" s="52" t="str">
        <f t="shared" si="29"/>
        <v/>
      </c>
      <c r="BU39" s="44" t="str">
        <f t="shared" si="68"/>
        <v/>
      </c>
      <c r="BV39" s="6">
        <v>40</v>
      </c>
      <c r="BX39" s="82">
        <v>40</v>
      </c>
      <c r="BY39" s="108">
        <f t="shared" si="30"/>
        <v>1096.875</v>
      </c>
      <c r="BZ39" s="162">
        <f t="shared" si="69"/>
        <v>17.555336133348792</v>
      </c>
      <c r="CA39" s="108">
        <f t="shared" si="70"/>
        <v>25.323403825985004</v>
      </c>
      <c r="CB39" s="109">
        <f t="shared" si="31"/>
        <v>475.450634811729</v>
      </c>
      <c r="CC39" s="110">
        <f t="shared" si="71"/>
        <v>0.73</v>
      </c>
      <c r="CD39" s="90">
        <f t="shared" si="72"/>
        <v>8.5513825307899953</v>
      </c>
      <c r="CE39" s="91">
        <f t="shared" si="83"/>
        <v>55.599271006743962</v>
      </c>
      <c r="CF39" s="92">
        <f t="shared" si="84"/>
        <v>25.404522648118544</v>
      </c>
      <c r="CG39" s="93">
        <f t="shared" si="85"/>
        <v>25.323403825985004</v>
      </c>
      <c r="CH39" s="22"/>
      <c r="CI39" s="82">
        <v>40</v>
      </c>
      <c r="CJ39" s="108">
        <f t="shared" si="73"/>
        <v>1096.875</v>
      </c>
      <c r="CK39" s="108">
        <f t="shared" si="74"/>
        <v>17.555336133348792</v>
      </c>
      <c r="CL39" s="108">
        <f t="shared" si="75"/>
        <v>25.323403825985004</v>
      </c>
      <c r="CM39" s="108">
        <f t="shared" si="76"/>
        <v>475.450634811729</v>
      </c>
      <c r="CN39" s="116">
        <f t="shared" si="77"/>
        <v>0.73</v>
      </c>
      <c r="CO39" s="108">
        <f t="shared" si="78"/>
        <v>1846.9309588905883</v>
      </c>
      <c r="CP39" s="116">
        <f t="shared" si="79"/>
        <v>20.783930111927603</v>
      </c>
    </row>
    <row r="40" spans="1:100" ht="15" customHeight="1">
      <c r="A40" s="4">
        <v>41</v>
      </c>
      <c r="B40" s="30">
        <f t="shared" si="0"/>
        <v>1950</v>
      </c>
      <c r="C40" s="27">
        <f t="shared" si="81"/>
        <v>18.100000000000001</v>
      </c>
      <c r="D40" s="119">
        <f t="shared" si="35"/>
        <v>1718.4251896722299</v>
      </c>
      <c r="E40" s="28">
        <f t="shared" si="80"/>
        <v>0.93</v>
      </c>
      <c r="F40" s="29">
        <f t="shared" si="82"/>
        <v>618.60281200887459</v>
      </c>
      <c r="G40" s="49">
        <f t="shared" si="37"/>
        <v>9.1776389144044135</v>
      </c>
      <c r="H40" s="27">
        <f t="shared" si="38"/>
        <v>67.403263277003646</v>
      </c>
      <c r="I40" s="50">
        <f t="shared" si="39"/>
        <v>20.978682739375376</v>
      </c>
      <c r="J40" s="43">
        <f t="shared" si="40"/>
        <v>20.934609160343474</v>
      </c>
      <c r="K40" s="145">
        <v>41</v>
      </c>
      <c r="L40" s="31">
        <f t="shared" si="2"/>
        <v>1462.5</v>
      </c>
      <c r="M40" s="27">
        <f t="shared" si="3"/>
        <v>18.100000000000001</v>
      </c>
      <c r="N40" s="28">
        <f t="shared" si="41"/>
        <v>0.84</v>
      </c>
      <c r="O40" s="29">
        <f t="shared" si="42"/>
        <v>555.94843025744012</v>
      </c>
      <c r="P40" s="49">
        <f t="shared" si="43"/>
        <v>8.8979823633506285</v>
      </c>
      <c r="Q40" s="27">
        <f t="shared" si="4"/>
        <v>62.480280085438594</v>
      </c>
      <c r="R40" s="50">
        <f t="shared" si="5"/>
        <v>23.322688175523702</v>
      </c>
      <c r="S40" s="43">
        <f t="shared" si="44"/>
        <v>23.256479403337881</v>
      </c>
      <c r="T40" s="145">
        <v>41</v>
      </c>
      <c r="U40" s="31">
        <f t="shared" si="6"/>
        <v>1096.875</v>
      </c>
      <c r="V40" s="27">
        <f t="shared" si="7"/>
        <v>18.100000000000001</v>
      </c>
      <c r="W40" s="28">
        <f t="shared" si="45"/>
        <v>0.74</v>
      </c>
      <c r="X40" s="29">
        <f t="shared" si="46"/>
        <v>489.80301466767747</v>
      </c>
      <c r="Y40" s="49">
        <f t="shared" si="47"/>
        <v>8.6557926858033092</v>
      </c>
      <c r="Z40" s="27">
        <f t="shared" si="8"/>
        <v>56.586731273153269</v>
      </c>
      <c r="AA40" s="50">
        <f t="shared" si="9"/>
        <v>25.62912587509857</v>
      </c>
      <c r="AB40" s="43">
        <f t="shared" si="48"/>
        <v>25.537308489943634</v>
      </c>
      <c r="AC40" s="145">
        <v>41</v>
      </c>
      <c r="AD40" s="31" t="str">
        <f t="shared" si="10"/>
        <v/>
      </c>
      <c r="AE40" s="27" t="str">
        <f t="shared" si="11"/>
        <v/>
      </c>
      <c r="AF40" s="28" t="str">
        <f t="shared" si="49"/>
        <v/>
      </c>
      <c r="AG40" s="29" t="str">
        <f t="shared" si="50"/>
        <v/>
      </c>
      <c r="AH40" s="49" t="str">
        <f t="shared" si="51"/>
        <v/>
      </c>
      <c r="AI40" s="27" t="str">
        <f t="shared" si="12"/>
        <v/>
      </c>
      <c r="AJ40" s="50" t="str">
        <f t="shared" si="13"/>
        <v/>
      </c>
      <c r="AK40" s="43" t="str">
        <f t="shared" si="52"/>
        <v/>
      </c>
      <c r="AL40" s="145">
        <v>41</v>
      </c>
      <c r="AM40" s="31" t="str">
        <f t="shared" si="14"/>
        <v/>
      </c>
      <c r="AN40" s="27" t="str">
        <f t="shared" si="15"/>
        <v/>
      </c>
      <c r="AO40" s="28" t="str">
        <f t="shared" si="53"/>
        <v/>
      </c>
      <c r="AP40" s="29" t="str">
        <f t="shared" si="54"/>
        <v/>
      </c>
      <c r="AQ40" s="49" t="str">
        <f t="shared" si="55"/>
        <v/>
      </c>
      <c r="AR40" s="27" t="str">
        <f t="shared" si="16"/>
        <v/>
      </c>
      <c r="AS40" s="50" t="str">
        <f t="shared" si="17"/>
        <v/>
      </c>
      <c r="AT40" s="43" t="str">
        <f t="shared" si="56"/>
        <v/>
      </c>
      <c r="AU40" s="145">
        <v>41</v>
      </c>
      <c r="AV40" s="31" t="str">
        <f t="shared" si="18"/>
        <v/>
      </c>
      <c r="AW40" s="27" t="str">
        <f t="shared" si="19"/>
        <v/>
      </c>
      <c r="AX40" s="28" t="str">
        <f t="shared" si="57"/>
        <v/>
      </c>
      <c r="AY40" s="29" t="str">
        <f t="shared" si="58"/>
        <v/>
      </c>
      <c r="AZ40" s="49" t="str">
        <f t="shared" si="59"/>
        <v/>
      </c>
      <c r="BA40" s="27" t="str">
        <f t="shared" si="20"/>
        <v/>
      </c>
      <c r="BB40" s="50" t="str">
        <f t="shared" si="21"/>
        <v/>
      </c>
      <c r="BC40" s="43" t="str">
        <f t="shared" si="60"/>
        <v/>
      </c>
      <c r="BD40" s="145">
        <v>41</v>
      </c>
      <c r="BE40" s="31" t="str">
        <f t="shared" si="22"/>
        <v/>
      </c>
      <c r="BF40" s="27" t="str">
        <f t="shared" si="23"/>
        <v/>
      </c>
      <c r="BG40" s="28" t="str">
        <f t="shared" si="61"/>
        <v/>
      </c>
      <c r="BH40" s="29" t="str">
        <f t="shared" si="62"/>
        <v/>
      </c>
      <c r="BI40" s="49" t="str">
        <f t="shared" si="63"/>
        <v/>
      </c>
      <c r="BJ40" s="27" t="str">
        <f t="shared" si="24"/>
        <v/>
      </c>
      <c r="BK40" s="50" t="str">
        <f t="shared" si="25"/>
        <v/>
      </c>
      <c r="BL40" s="43" t="str">
        <f t="shared" si="64"/>
        <v/>
      </c>
      <c r="BM40" s="145">
        <v>41</v>
      </c>
      <c r="BN40" s="31" t="str">
        <f t="shared" si="26"/>
        <v/>
      </c>
      <c r="BO40" s="27" t="str">
        <f t="shared" si="27"/>
        <v/>
      </c>
      <c r="BP40" s="28" t="str">
        <f t="shared" si="65"/>
        <v/>
      </c>
      <c r="BQ40" s="29" t="str">
        <f t="shared" si="66"/>
        <v/>
      </c>
      <c r="BR40" s="49" t="str">
        <f t="shared" si="67"/>
        <v/>
      </c>
      <c r="BS40" s="27" t="str">
        <f t="shared" si="28"/>
        <v/>
      </c>
      <c r="BT40" s="50" t="str">
        <f t="shared" si="29"/>
        <v/>
      </c>
      <c r="BU40" s="43" t="str">
        <f t="shared" si="68"/>
        <v/>
      </c>
      <c r="BV40" s="4">
        <v>41</v>
      </c>
      <c r="BX40" s="80">
        <v>41</v>
      </c>
      <c r="BY40" s="102">
        <f t="shared" si="30"/>
        <v>1096.875</v>
      </c>
      <c r="BZ40" s="163">
        <f t="shared" si="69"/>
        <v>17.831859045708601</v>
      </c>
      <c r="CA40" s="102">
        <f t="shared" si="70"/>
        <v>25.540000196151396</v>
      </c>
      <c r="CB40" s="103">
        <f t="shared" si="31"/>
        <v>489.80301466767747</v>
      </c>
      <c r="CC40" s="104">
        <f t="shared" si="71"/>
        <v>0.74</v>
      </c>
      <c r="CD40" s="94">
        <f t="shared" si="72"/>
        <v>8.6557926858033092</v>
      </c>
      <c r="CE40" s="95">
        <f t="shared" si="83"/>
        <v>56.586731273153269</v>
      </c>
      <c r="CF40" s="96">
        <f t="shared" si="84"/>
        <v>25.62912587509857</v>
      </c>
      <c r="CG40" s="97">
        <f t="shared" si="85"/>
        <v>25.540000196151396</v>
      </c>
      <c r="CH40" s="22"/>
      <c r="CI40" s="80">
        <v>41</v>
      </c>
      <c r="CJ40" s="102">
        <f t="shared" si="73"/>
        <v>1096.875</v>
      </c>
      <c r="CK40" s="102">
        <f t="shared" si="74"/>
        <v>17.831859045708601</v>
      </c>
      <c r="CL40" s="102">
        <f t="shared" si="75"/>
        <v>25.540000196151396</v>
      </c>
      <c r="CM40" s="102">
        <f t="shared" si="76"/>
        <v>489.80301466767747</v>
      </c>
      <c r="CN40" s="114">
        <f t="shared" si="77"/>
        <v>0.74</v>
      </c>
      <c r="CO40" s="102">
        <f t="shared" si="78"/>
        <v>1841.3670603370583</v>
      </c>
      <c r="CP40" s="114">
        <f t="shared" si="79"/>
        <v>20.934609160343474</v>
      </c>
    </row>
    <row r="41" spans="1:100" ht="15" customHeight="1">
      <c r="A41" s="5">
        <v>42</v>
      </c>
      <c r="B41" s="34">
        <f t="shared" ref="B41:B72" si="86">IF($B$5&gt;$A41,"",$E$5)</f>
        <v>1950</v>
      </c>
      <c r="C41" s="32">
        <f t="shared" si="81"/>
        <v>18.399999999999999</v>
      </c>
      <c r="D41" s="121">
        <f t="shared" si="35"/>
        <v>1712.848969709486</v>
      </c>
      <c r="E41" s="33">
        <f t="shared" si="80"/>
        <v>0.94</v>
      </c>
      <c r="F41" s="35">
        <f t="shared" si="82"/>
        <v>635.56086586907315</v>
      </c>
      <c r="G41" s="53">
        <f t="shared" si="37"/>
        <v>9.2906984544221665</v>
      </c>
      <c r="H41" s="32">
        <f t="shared" si="38"/>
        <v>68.408297717009674</v>
      </c>
      <c r="I41" s="54">
        <f t="shared" ref="I41:I72" si="87">IF($B$5&gt;$A41,"",200*(H41/(PI()*B41))^0.5)</f>
        <v>21.134508158073036</v>
      </c>
      <c r="J41" s="45">
        <f t="shared" si="40"/>
        <v>21.082790044961786</v>
      </c>
      <c r="K41" s="145">
        <v>42</v>
      </c>
      <c r="L41" s="36">
        <f t="shared" ref="L41:L72" si="88">IF(A41&gt;=$M$5,B41*(1-$M$6),"")</f>
        <v>1462.5</v>
      </c>
      <c r="M41" s="32">
        <f t="shared" ref="M41:M72" si="89">IF(L41="","",C41)</f>
        <v>18.399999999999999</v>
      </c>
      <c r="N41" s="33">
        <f t="shared" si="41"/>
        <v>0.84</v>
      </c>
      <c r="O41" s="35">
        <f t="shared" si="42"/>
        <v>571.78509216423765</v>
      </c>
      <c r="P41" s="53">
        <f t="shared" si="43"/>
        <v>9.0064067119144511</v>
      </c>
      <c r="Q41" s="32">
        <f t="shared" ref="Q41:Q72" si="90">IF($M$5&gt;$A41,"",O41/P41)</f>
        <v>63.48648361702687</v>
      </c>
      <c r="R41" s="54">
        <f t="shared" ref="R41:R72" si="91">IF($M$5&gt;$A41,"",200*(Q41/(PI()*L41))^0.5)</f>
        <v>23.509736335105625</v>
      </c>
      <c r="S41" s="45">
        <f t="shared" si="44"/>
        <v>23.43569380745036</v>
      </c>
      <c r="T41" s="145">
        <v>42</v>
      </c>
      <c r="U41" s="36">
        <f t="shared" ref="U41:U72" si="92">IF(A41&gt;=$V$5,L41*(1-$V$6),"")</f>
        <v>1096.875</v>
      </c>
      <c r="V41" s="32">
        <f t="shared" ref="V41:V72" si="93">IF(U41="","",M41)</f>
        <v>18.399999999999999</v>
      </c>
      <c r="W41" s="33">
        <f t="shared" si="45"/>
        <v>0.74</v>
      </c>
      <c r="X41" s="35">
        <f t="shared" si="46"/>
        <v>504.31117599684444</v>
      </c>
      <c r="Y41" s="53">
        <f t="shared" si="47"/>
        <v>8.7602028408166248</v>
      </c>
      <c r="Z41" s="32">
        <f t="shared" ref="Z41:Z72" si="94">IF($V$5&gt;$A41,"",X41/Y41)</f>
        <v>57.568435932452978</v>
      </c>
      <c r="AA41" s="54">
        <f t="shared" ref="AA41:AA72" si="95">IF($V$5&gt;$A41,"",200*(Z41/(PI()*U41))^0.5)</f>
        <v>25.850485582615207</v>
      </c>
      <c r="AB41" s="45">
        <f t="shared" si="48"/>
        <v>25.750501209813805</v>
      </c>
      <c r="AC41" s="145">
        <v>42</v>
      </c>
      <c r="AD41" s="36" t="str">
        <f t="shared" ref="AD41:AD72" si="96">IF(A41&gt;=$AE$5,U41*(1-$AE$6),"")</f>
        <v/>
      </c>
      <c r="AE41" s="32" t="str">
        <f t="shared" ref="AE41:AE72" si="97">IF(AD41="","",V41)</f>
        <v/>
      </c>
      <c r="AF41" s="33" t="str">
        <f t="shared" si="49"/>
        <v/>
      </c>
      <c r="AG41" s="35" t="str">
        <f t="shared" si="50"/>
        <v/>
      </c>
      <c r="AH41" s="53" t="str">
        <f t="shared" si="51"/>
        <v/>
      </c>
      <c r="AI41" s="32" t="str">
        <f t="shared" ref="AI41:AI72" si="98">IF($AE$5&gt;$A41,"",AG41/AH41)</f>
        <v/>
      </c>
      <c r="AJ41" s="54" t="str">
        <f t="shared" ref="AJ41:AJ72" si="99">IF($AE$5&gt;$A41,"",200*(AI41/(PI()*AD41))^0.5)</f>
        <v/>
      </c>
      <c r="AK41" s="45" t="str">
        <f t="shared" si="52"/>
        <v/>
      </c>
      <c r="AL41" s="145">
        <v>42</v>
      </c>
      <c r="AM41" s="36" t="str">
        <f t="shared" ref="AM41:AM72" si="100">IF(A41&gt;=$AN$5,AD41*(1-$AN$6),"")</f>
        <v/>
      </c>
      <c r="AN41" s="32" t="str">
        <f t="shared" ref="AN41:AN72" si="101">IF(AM41="","",AE41)</f>
        <v/>
      </c>
      <c r="AO41" s="33" t="str">
        <f t="shared" si="53"/>
        <v/>
      </c>
      <c r="AP41" s="35" t="str">
        <f t="shared" si="54"/>
        <v/>
      </c>
      <c r="AQ41" s="53" t="str">
        <f t="shared" si="55"/>
        <v/>
      </c>
      <c r="AR41" s="32" t="str">
        <f t="shared" ref="AR41:AR72" si="102">IF($AN$5&gt;$A41,"",AP41/AQ41)</f>
        <v/>
      </c>
      <c r="AS41" s="54" t="str">
        <f t="shared" ref="AS41:AS72" si="103">IF($AN$5&gt;$A41,"",200*(AR41/(PI()*AM41))^0.5)</f>
        <v/>
      </c>
      <c r="AT41" s="45" t="str">
        <f t="shared" si="56"/>
        <v/>
      </c>
      <c r="AU41" s="145">
        <v>42</v>
      </c>
      <c r="AV41" s="36" t="str">
        <f t="shared" ref="AV41:AV72" si="104">IF(A41&gt;=$AW$5,AM41*(1-$AW$6),"")</f>
        <v/>
      </c>
      <c r="AW41" s="32" t="str">
        <f t="shared" ref="AW41:AW72" si="105">IF(AV41="","",AN41)</f>
        <v/>
      </c>
      <c r="AX41" s="33" t="str">
        <f t="shared" si="57"/>
        <v/>
      </c>
      <c r="AY41" s="35" t="str">
        <f t="shared" si="58"/>
        <v/>
      </c>
      <c r="AZ41" s="53" t="str">
        <f t="shared" si="59"/>
        <v/>
      </c>
      <c r="BA41" s="32" t="str">
        <f t="shared" ref="BA41:BA72" si="106">IF($AW$5&gt;$A41,"",AY41/AZ41)</f>
        <v/>
      </c>
      <c r="BB41" s="54" t="str">
        <f t="shared" ref="BB41:BB72" si="107">IF($AW$5&gt;$A41,"",200*(BA41/(PI()*AV41))^0.5)</f>
        <v/>
      </c>
      <c r="BC41" s="45" t="str">
        <f t="shared" si="60"/>
        <v/>
      </c>
      <c r="BD41" s="145">
        <v>42</v>
      </c>
      <c r="BE41" s="36" t="str">
        <f t="shared" ref="BE41:BE72" si="108">IF(A41&gt;=$BF$5,AV41*(1-$BF$6),"")</f>
        <v/>
      </c>
      <c r="BF41" s="32" t="str">
        <f t="shared" ref="BF41:BF72" si="109">IF(BE41="","",AW41)</f>
        <v/>
      </c>
      <c r="BG41" s="33" t="str">
        <f t="shared" si="61"/>
        <v/>
      </c>
      <c r="BH41" s="35" t="str">
        <f t="shared" si="62"/>
        <v/>
      </c>
      <c r="BI41" s="53" t="str">
        <f t="shared" si="63"/>
        <v/>
      </c>
      <c r="BJ41" s="32" t="str">
        <f t="shared" ref="BJ41:BJ72" si="110">IF($BF$5&gt;$A41,"",BH41/BI41)</f>
        <v/>
      </c>
      <c r="BK41" s="54" t="str">
        <f t="shared" ref="BK41:BK72" si="111">IF($BF$5&gt;$A41,"",200*(BJ41/(PI()*BE41))^0.5)</f>
        <v/>
      </c>
      <c r="BL41" s="45" t="str">
        <f t="shared" si="64"/>
        <v/>
      </c>
      <c r="BM41" s="145">
        <v>42</v>
      </c>
      <c r="BN41" s="36" t="str">
        <f t="shared" ref="BN41:BN72" si="112">IF(A41&gt;=$BO$5,BE41*(1-$BO$6),"")</f>
        <v/>
      </c>
      <c r="BO41" s="32" t="str">
        <f t="shared" ref="BO41:BO72" si="113">IF(BN41="","",BF41)</f>
        <v/>
      </c>
      <c r="BP41" s="33" t="str">
        <f t="shared" si="65"/>
        <v/>
      </c>
      <c r="BQ41" s="35" t="str">
        <f t="shared" si="66"/>
        <v/>
      </c>
      <c r="BR41" s="53" t="str">
        <f t="shared" si="67"/>
        <v/>
      </c>
      <c r="BS41" s="32" t="str">
        <f t="shared" ref="BS41:BS72" si="114">IF($BO$5&gt;$A41,"",BQ41/BR41)</f>
        <v/>
      </c>
      <c r="BT41" s="54" t="str">
        <f t="shared" ref="BT41:BT72" si="115">IF($BO$5&gt;$A41,"",200*(BS41/(PI()*BN41))^0.5)</f>
        <v/>
      </c>
      <c r="BU41" s="45" t="str">
        <f t="shared" si="68"/>
        <v/>
      </c>
      <c r="BV41" s="5">
        <v>42</v>
      </c>
      <c r="BX41" s="81">
        <v>42</v>
      </c>
      <c r="BY41" s="105">
        <f t="shared" ref="BY41:BY72" si="116">IF($B$5&gt;$A41,"",MIN(B41,L41,U41,AD41,AM41,AV41,BE41,BN41))</f>
        <v>1096.875</v>
      </c>
      <c r="BZ41" s="164">
        <f t="shared" si="69"/>
        <v>18.108381958068414</v>
      </c>
      <c r="CA41" s="105">
        <f t="shared" si="70"/>
        <v>25.753428588422704</v>
      </c>
      <c r="CB41" s="106">
        <f t="shared" ref="CB41:CB72" si="117">IF($B$5&gt;$A41,"",MIN(F41,O41,X41,AG41,AP41,AY41,BH41,BQ41))</f>
        <v>504.31117599684444</v>
      </c>
      <c r="CC41" s="107">
        <f t="shared" si="71"/>
        <v>0.74</v>
      </c>
      <c r="CD41" s="88">
        <f t="shared" si="72"/>
        <v>8.7602028408166248</v>
      </c>
      <c r="CE41" s="23">
        <f t="shared" si="83"/>
        <v>57.568435932452978</v>
      </c>
      <c r="CF41" s="24">
        <f t="shared" si="84"/>
        <v>25.850485582615207</v>
      </c>
      <c r="CG41" s="89">
        <f t="shared" si="85"/>
        <v>25.753428588422704</v>
      </c>
      <c r="CH41" s="22"/>
      <c r="CI41" s="81">
        <v>42</v>
      </c>
      <c r="CJ41" s="105">
        <f t="shared" si="73"/>
        <v>1096.875</v>
      </c>
      <c r="CK41" s="105">
        <f t="shared" si="74"/>
        <v>18.108381958068414</v>
      </c>
      <c r="CL41" s="105">
        <f t="shared" si="75"/>
        <v>25.753428588422704</v>
      </c>
      <c r="CM41" s="105">
        <f t="shared" si="76"/>
        <v>504.31117599684444</v>
      </c>
      <c r="CN41" s="115">
        <f t="shared" si="77"/>
        <v>0.74</v>
      </c>
      <c r="CO41" s="105">
        <f t="shared" si="78"/>
        <v>1835.7908403743145</v>
      </c>
      <c r="CP41" s="115">
        <f t="shared" si="79"/>
        <v>21.082790044961786</v>
      </c>
      <c r="CQ41"/>
      <c r="CR41"/>
      <c r="CS41"/>
      <c r="CT41"/>
      <c r="CU41"/>
      <c r="CV41"/>
    </row>
    <row r="42" spans="1:100" ht="15" customHeight="1">
      <c r="A42" s="5">
        <v>43</v>
      </c>
      <c r="B42" s="34">
        <f t="shared" si="86"/>
        <v>1950</v>
      </c>
      <c r="C42" s="32">
        <f t="shared" si="81"/>
        <v>18.7</v>
      </c>
      <c r="D42" s="121">
        <f t="shared" si="35"/>
        <v>1707.2616539811008</v>
      </c>
      <c r="E42" s="33">
        <f t="shared" si="80"/>
        <v>0.94</v>
      </c>
      <c r="F42" s="35">
        <f t="shared" si="82"/>
        <v>652.66377037638415</v>
      </c>
      <c r="G42" s="53">
        <f t="shared" si="37"/>
        <v>9.4037579944399177</v>
      </c>
      <c r="H42" s="32">
        <f t="shared" si="38"/>
        <v>69.404568977878768</v>
      </c>
      <c r="I42" s="54">
        <f t="shared" si="87"/>
        <v>21.287849165474</v>
      </c>
      <c r="J42" s="45">
        <f t="shared" si="40"/>
        <v>21.228544380222509</v>
      </c>
      <c r="K42" s="145">
        <v>43</v>
      </c>
      <c r="L42" s="36">
        <f t="shared" si="88"/>
        <v>1462.5</v>
      </c>
      <c r="M42" s="32">
        <f t="shared" si="89"/>
        <v>18.7</v>
      </c>
      <c r="N42" s="33">
        <f t="shared" si="41"/>
        <v>0.85</v>
      </c>
      <c r="O42" s="35">
        <f t="shared" si="42"/>
        <v>587.77228432783068</v>
      </c>
      <c r="P42" s="53">
        <f t="shared" si="43"/>
        <v>9.1148310604782736</v>
      </c>
      <c r="Q42" s="32">
        <f t="shared" si="90"/>
        <v>64.485263679367534</v>
      </c>
      <c r="R42" s="54">
        <f t="shared" si="91"/>
        <v>23.693944232524515</v>
      </c>
      <c r="S42" s="45">
        <f t="shared" si="44"/>
        <v>23.612134099105578</v>
      </c>
      <c r="T42" s="145">
        <v>43</v>
      </c>
      <c r="U42" s="36">
        <f t="shared" si="92"/>
        <v>1096.875</v>
      </c>
      <c r="V42" s="32">
        <f t="shared" si="93"/>
        <v>18.7</v>
      </c>
      <c r="W42" s="33">
        <f t="shared" si="45"/>
        <v>0.75</v>
      </c>
      <c r="X42" s="35">
        <f t="shared" si="46"/>
        <v>518.973308523936</v>
      </c>
      <c r="Y42" s="53">
        <f t="shared" si="47"/>
        <v>8.8646129958299387</v>
      </c>
      <c r="Z42" s="32">
        <f t="shared" si="94"/>
        <v>58.544384144922027</v>
      </c>
      <c r="AA42" s="54">
        <f t="shared" si="95"/>
        <v>26.068684209937288</v>
      </c>
      <c r="AB42" s="45">
        <f t="shared" si="48"/>
        <v>25.960606471047146</v>
      </c>
      <c r="AC42" s="145">
        <v>43</v>
      </c>
      <c r="AD42" s="36" t="str">
        <f t="shared" si="96"/>
        <v/>
      </c>
      <c r="AE42" s="32" t="str">
        <f t="shared" si="97"/>
        <v/>
      </c>
      <c r="AF42" s="33" t="str">
        <f t="shared" si="49"/>
        <v/>
      </c>
      <c r="AG42" s="35" t="str">
        <f t="shared" si="50"/>
        <v/>
      </c>
      <c r="AH42" s="53" t="str">
        <f t="shared" si="51"/>
        <v/>
      </c>
      <c r="AI42" s="32" t="str">
        <f t="shared" si="98"/>
        <v/>
      </c>
      <c r="AJ42" s="54" t="str">
        <f t="shared" si="99"/>
        <v/>
      </c>
      <c r="AK42" s="45" t="str">
        <f t="shared" si="52"/>
        <v/>
      </c>
      <c r="AL42" s="145">
        <v>43</v>
      </c>
      <c r="AM42" s="36" t="str">
        <f t="shared" si="100"/>
        <v/>
      </c>
      <c r="AN42" s="32" t="str">
        <f t="shared" si="101"/>
        <v/>
      </c>
      <c r="AO42" s="33" t="str">
        <f t="shared" si="53"/>
        <v/>
      </c>
      <c r="AP42" s="35" t="str">
        <f t="shared" si="54"/>
        <v/>
      </c>
      <c r="AQ42" s="53" t="str">
        <f t="shared" si="55"/>
        <v/>
      </c>
      <c r="AR42" s="32" t="str">
        <f t="shared" si="102"/>
        <v/>
      </c>
      <c r="AS42" s="54" t="str">
        <f t="shared" si="103"/>
        <v/>
      </c>
      <c r="AT42" s="45" t="str">
        <f t="shared" si="56"/>
        <v/>
      </c>
      <c r="AU42" s="145">
        <v>43</v>
      </c>
      <c r="AV42" s="36" t="str">
        <f t="shared" si="104"/>
        <v/>
      </c>
      <c r="AW42" s="32" t="str">
        <f t="shared" si="105"/>
        <v/>
      </c>
      <c r="AX42" s="33" t="str">
        <f t="shared" si="57"/>
        <v/>
      </c>
      <c r="AY42" s="35" t="str">
        <f t="shared" si="58"/>
        <v/>
      </c>
      <c r="AZ42" s="53" t="str">
        <f t="shared" si="59"/>
        <v/>
      </c>
      <c r="BA42" s="32" t="str">
        <f t="shared" si="106"/>
        <v/>
      </c>
      <c r="BB42" s="54" t="str">
        <f t="shared" si="107"/>
        <v/>
      </c>
      <c r="BC42" s="45" t="str">
        <f t="shared" si="60"/>
        <v/>
      </c>
      <c r="BD42" s="145">
        <v>43</v>
      </c>
      <c r="BE42" s="36" t="str">
        <f t="shared" si="108"/>
        <v/>
      </c>
      <c r="BF42" s="32" t="str">
        <f t="shared" si="109"/>
        <v/>
      </c>
      <c r="BG42" s="33" t="str">
        <f t="shared" si="61"/>
        <v/>
      </c>
      <c r="BH42" s="35" t="str">
        <f t="shared" si="62"/>
        <v/>
      </c>
      <c r="BI42" s="53" t="str">
        <f t="shared" si="63"/>
        <v/>
      </c>
      <c r="BJ42" s="32" t="str">
        <f t="shared" si="110"/>
        <v/>
      </c>
      <c r="BK42" s="54" t="str">
        <f t="shared" si="111"/>
        <v/>
      </c>
      <c r="BL42" s="45" t="str">
        <f t="shared" si="64"/>
        <v/>
      </c>
      <c r="BM42" s="145">
        <v>43</v>
      </c>
      <c r="BN42" s="36" t="str">
        <f t="shared" si="112"/>
        <v/>
      </c>
      <c r="BO42" s="32" t="str">
        <f t="shared" si="113"/>
        <v/>
      </c>
      <c r="BP42" s="33" t="str">
        <f t="shared" si="65"/>
        <v/>
      </c>
      <c r="BQ42" s="35" t="str">
        <f t="shared" si="66"/>
        <v/>
      </c>
      <c r="BR42" s="53" t="str">
        <f t="shared" si="67"/>
        <v/>
      </c>
      <c r="BS42" s="32" t="str">
        <f t="shared" si="114"/>
        <v/>
      </c>
      <c r="BT42" s="54" t="str">
        <f t="shared" si="115"/>
        <v/>
      </c>
      <c r="BU42" s="45" t="str">
        <f t="shared" si="68"/>
        <v/>
      </c>
      <c r="BV42" s="5">
        <v>43</v>
      </c>
      <c r="BX42" s="81">
        <v>43</v>
      </c>
      <c r="BY42" s="105">
        <f t="shared" si="116"/>
        <v>1096.875</v>
      </c>
      <c r="BZ42" s="164">
        <f t="shared" si="69"/>
        <v>18.384904870428223</v>
      </c>
      <c r="CA42" s="105">
        <f t="shared" si="70"/>
        <v>25.963769522057184</v>
      </c>
      <c r="CB42" s="106">
        <f t="shared" si="117"/>
        <v>518.973308523936</v>
      </c>
      <c r="CC42" s="107">
        <f t="shared" si="71"/>
        <v>0.75</v>
      </c>
      <c r="CD42" s="88">
        <f t="shared" si="72"/>
        <v>8.8646129958299387</v>
      </c>
      <c r="CE42" s="23">
        <f t="shared" si="83"/>
        <v>58.544384144922027</v>
      </c>
      <c r="CF42" s="24">
        <f t="shared" si="84"/>
        <v>26.068684209937288</v>
      </c>
      <c r="CG42" s="89">
        <f t="shared" si="85"/>
        <v>25.963769522057184</v>
      </c>
      <c r="CH42" s="22"/>
      <c r="CI42" s="81">
        <v>43</v>
      </c>
      <c r="CJ42" s="105">
        <f t="shared" si="73"/>
        <v>1096.875</v>
      </c>
      <c r="CK42" s="105">
        <f t="shared" si="74"/>
        <v>18.384904870428223</v>
      </c>
      <c r="CL42" s="105">
        <f t="shared" si="75"/>
        <v>25.963769522057184</v>
      </c>
      <c r="CM42" s="105">
        <f t="shared" si="76"/>
        <v>518.973308523936</v>
      </c>
      <c r="CN42" s="115">
        <f t="shared" si="77"/>
        <v>0.75</v>
      </c>
      <c r="CO42" s="105">
        <f t="shared" si="78"/>
        <v>1830.2035246459293</v>
      </c>
      <c r="CP42" s="115">
        <f t="shared" si="79"/>
        <v>21.228544380222509</v>
      </c>
      <c r="CQ42"/>
      <c r="CR42"/>
      <c r="CS42"/>
      <c r="CT42"/>
      <c r="CU42"/>
      <c r="CV42"/>
    </row>
    <row r="43" spans="1:100" ht="15" customHeight="1">
      <c r="A43" s="5">
        <v>44</v>
      </c>
      <c r="B43" s="34">
        <f t="shared" si="86"/>
        <v>1950</v>
      </c>
      <c r="C43" s="32">
        <f t="shared" si="81"/>
        <v>19</v>
      </c>
      <c r="D43" s="121">
        <f t="shared" si="35"/>
        <v>1701.6644282752591</v>
      </c>
      <c r="E43" s="33">
        <f t="shared" si="80"/>
        <v>0.95</v>
      </c>
      <c r="F43" s="35">
        <f t="shared" si="82"/>
        <v>669.90962131557581</v>
      </c>
      <c r="G43" s="53">
        <f t="shared" si="37"/>
        <v>9.5168175344576724</v>
      </c>
      <c r="H43" s="32">
        <f t="shared" si="38"/>
        <v>70.392189289121575</v>
      </c>
      <c r="I43" s="54">
        <f t="shared" si="87"/>
        <v>21.438776161419497</v>
      </c>
      <c r="J43" s="45">
        <f t="shared" si="40"/>
        <v>21.371940926354558</v>
      </c>
      <c r="K43" s="145">
        <v>44</v>
      </c>
      <c r="L43" s="36">
        <f t="shared" si="88"/>
        <v>1462.5</v>
      </c>
      <c r="M43" s="32">
        <f t="shared" si="89"/>
        <v>19</v>
      </c>
      <c r="N43" s="33">
        <f t="shared" si="41"/>
        <v>0.85</v>
      </c>
      <c r="O43" s="35">
        <f t="shared" si="42"/>
        <v>603.90811828720132</v>
      </c>
      <c r="P43" s="53">
        <f t="shared" si="43"/>
        <v>9.2232554090420962</v>
      </c>
      <c r="Q43" s="32">
        <f t="shared" si="90"/>
        <v>65.476677323188397</v>
      </c>
      <c r="R43" s="54">
        <f t="shared" si="91"/>
        <v>23.875388010557735</v>
      </c>
      <c r="S43" s="45">
        <f t="shared" si="44"/>
        <v>23.785874647715623</v>
      </c>
      <c r="T43" s="145">
        <v>44</v>
      </c>
      <c r="U43" s="36">
        <f t="shared" si="92"/>
        <v>1096.875</v>
      </c>
      <c r="V43" s="32">
        <f t="shared" si="93"/>
        <v>19</v>
      </c>
      <c r="W43" s="33">
        <f t="shared" si="45"/>
        <v>0.76</v>
      </c>
      <c r="X43" s="35">
        <f t="shared" si="46"/>
        <v>533.7876413263034</v>
      </c>
      <c r="Y43" s="53">
        <f t="shared" si="47"/>
        <v>8.9690231508432525</v>
      </c>
      <c r="Z43" s="32">
        <f t="shared" si="94"/>
        <v>59.514579497558501</v>
      </c>
      <c r="AA43" s="54">
        <f t="shared" si="95"/>
        <v>26.283801275698465</v>
      </c>
      <c r="AB43" s="45">
        <f t="shared" si="48"/>
        <v>26.167701940288339</v>
      </c>
      <c r="AC43" s="145">
        <v>44</v>
      </c>
      <c r="AD43" s="36" t="str">
        <f t="shared" si="96"/>
        <v/>
      </c>
      <c r="AE43" s="32" t="str">
        <f t="shared" si="97"/>
        <v/>
      </c>
      <c r="AF43" s="33" t="str">
        <f t="shared" si="49"/>
        <v/>
      </c>
      <c r="AG43" s="35" t="str">
        <f t="shared" si="50"/>
        <v/>
      </c>
      <c r="AH43" s="53" t="str">
        <f t="shared" si="51"/>
        <v/>
      </c>
      <c r="AI43" s="32" t="str">
        <f t="shared" si="98"/>
        <v/>
      </c>
      <c r="AJ43" s="54" t="str">
        <f t="shared" si="99"/>
        <v/>
      </c>
      <c r="AK43" s="45" t="str">
        <f t="shared" si="52"/>
        <v/>
      </c>
      <c r="AL43" s="145">
        <v>44</v>
      </c>
      <c r="AM43" s="36" t="str">
        <f t="shared" si="100"/>
        <v/>
      </c>
      <c r="AN43" s="32" t="str">
        <f t="shared" si="101"/>
        <v/>
      </c>
      <c r="AO43" s="33" t="str">
        <f t="shared" si="53"/>
        <v/>
      </c>
      <c r="AP43" s="35" t="str">
        <f t="shared" si="54"/>
        <v/>
      </c>
      <c r="AQ43" s="53" t="str">
        <f t="shared" si="55"/>
        <v/>
      </c>
      <c r="AR43" s="32" t="str">
        <f t="shared" si="102"/>
        <v/>
      </c>
      <c r="AS43" s="54" t="str">
        <f t="shared" si="103"/>
        <v/>
      </c>
      <c r="AT43" s="45" t="str">
        <f t="shared" si="56"/>
        <v/>
      </c>
      <c r="AU43" s="145">
        <v>44</v>
      </c>
      <c r="AV43" s="36" t="str">
        <f t="shared" si="104"/>
        <v/>
      </c>
      <c r="AW43" s="32" t="str">
        <f t="shared" si="105"/>
        <v/>
      </c>
      <c r="AX43" s="33" t="str">
        <f t="shared" si="57"/>
        <v/>
      </c>
      <c r="AY43" s="35" t="str">
        <f t="shared" si="58"/>
        <v/>
      </c>
      <c r="AZ43" s="53" t="str">
        <f t="shared" si="59"/>
        <v/>
      </c>
      <c r="BA43" s="32" t="str">
        <f t="shared" si="106"/>
        <v/>
      </c>
      <c r="BB43" s="54" t="str">
        <f t="shared" si="107"/>
        <v/>
      </c>
      <c r="BC43" s="45" t="str">
        <f t="shared" si="60"/>
        <v/>
      </c>
      <c r="BD43" s="145">
        <v>44</v>
      </c>
      <c r="BE43" s="36" t="str">
        <f t="shared" si="108"/>
        <v/>
      </c>
      <c r="BF43" s="32" t="str">
        <f t="shared" si="109"/>
        <v/>
      </c>
      <c r="BG43" s="33" t="str">
        <f t="shared" si="61"/>
        <v/>
      </c>
      <c r="BH43" s="35" t="str">
        <f t="shared" si="62"/>
        <v/>
      </c>
      <c r="BI43" s="53" t="str">
        <f t="shared" si="63"/>
        <v/>
      </c>
      <c r="BJ43" s="32" t="str">
        <f t="shared" si="110"/>
        <v/>
      </c>
      <c r="BK43" s="54" t="str">
        <f t="shared" si="111"/>
        <v/>
      </c>
      <c r="BL43" s="45" t="str">
        <f t="shared" si="64"/>
        <v/>
      </c>
      <c r="BM43" s="145">
        <v>44</v>
      </c>
      <c r="BN43" s="36" t="str">
        <f t="shared" si="112"/>
        <v/>
      </c>
      <c r="BO43" s="32" t="str">
        <f t="shared" si="113"/>
        <v/>
      </c>
      <c r="BP43" s="33" t="str">
        <f t="shared" si="65"/>
        <v/>
      </c>
      <c r="BQ43" s="35" t="str">
        <f t="shared" si="66"/>
        <v/>
      </c>
      <c r="BR43" s="53" t="str">
        <f t="shared" si="67"/>
        <v/>
      </c>
      <c r="BS43" s="32" t="str">
        <f t="shared" si="114"/>
        <v/>
      </c>
      <c r="BT43" s="54" t="str">
        <f t="shared" si="115"/>
        <v/>
      </c>
      <c r="BU43" s="45" t="str">
        <f t="shared" si="68"/>
        <v/>
      </c>
      <c r="BV43" s="5">
        <v>44</v>
      </c>
      <c r="BX43" s="81">
        <v>44</v>
      </c>
      <c r="BY43" s="105">
        <f t="shared" si="116"/>
        <v>1096.875</v>
      </c>
      <c r="BZ43" s="164">
        <f t="shared" si="69"/>
        <v>18.661427782788035</v>
      </c>
      <c r="CA43" s="105">
        <f t="shared" si="70"/>
        <v>26.171100663699516</v>
      </c>
      <c r="CB43" s="106">
        <f t="shared" si="117"/>
        <v>533.7876413263034</v>
      </c>
      <c r="CC43" s="107">
        <f t="shared" si="71"/>
        <v>0.76</v>
      </c>
      <c r="CD43" s="88">
        <f t="shared" si="72"/>
        <v>8.9690231508432525</v>
      </c>
      <c r="CE43" s="23">
        <f t="shared" si="83"/>
        <v>59.514579497558501</v>
      </c>
      <c r="CF43" s="24">
        <f t="shared" si="84"/>
        <v>26.283801275698465</v>
      </c>
      <c r="CG43" s="89">
        <f t="shared" si="85"/>
        <v>26.171100663699516</v>
      </c>
      <c r="CH43" s="22"/>
      <c r="CI43" s="81">
        <v>44</v>
      </c>
      <c r="CJ43" s="105">
        <f t="shared" si="73"/>
        <v>1096.875</v>
      </c>
      <c r="CK43" s="105">
        <f t="shared" si="74"/>
        <v>18.661427782788035</v>
      </c>
      <c r="CL43" s="105">
        <f t="shared" si="75"/>
        <v>26.171100663699516</v>
      </c>
      <c r="CM43" s="105">
        <f t="shared" si="76"/>
        <v>533.7876413263034</v>
      </c>
      <c r="CN43" s="115">
        <f t="shared" si="77"/>
        <v>0.76</v>
      </c>
      <c r="CO43" s="105">
        <f t="shared" si="78"/>
        <v>1824.6062989400875</v>
      </c>
      <c r="CP43" s="115">
        <f t="shared" si="79"/>
        <v>21.371940926354558</v>
      </c>
      <c r="CQ43"/>
      <c r="CR43"/>
      <c r="CS43"/>
      <c r="CT43"/>
      <c r="CU43"/>
      <c r="CV43"/>
    </row>
    <row r="44" spans="1:100" ht="15" customHeight="1">
      <c r="A44" s="5">
        <v>45</v>
      </c>
      <c r="B44" s="34">
        <f t="shared" si="86"/>
        <v>1950</v>
      </c>
      <c r="C44" s="32">
        <f t="shared" si="81"/>
        <v>19.3</v>
      </c>
      <c r="D44" s="121">
        <f t="shared" si="35"/>
        <v>1696.0584397758516</v>
      </c>
      <c r="E44" s="33">
        <f t="shared" si="80"/>
        <v>0.95</v>
      </c>
      <c r="F44" s="35">
        <f t="shared" si="82"/>
        <v>687.29656646836884</v>
      </c>
      <c r="G44" s="53">
        <f t="shared" si="37"/>
        <v>9.6298770744754236</v>
      </c>
      <c r="H44" s="32">
        <f t="shared" si="38"/>
        <v>71.371271009272832</v>
      </c>
      <c r="I44" s="54">
        <f t="shared" si="87"/>
        <v>21.587356770658005</v>
      </c>
      <c r="J44" s="45">
        <f t="shared" si="40"/>
        <v>21.513045733126024</v>
      </c>
      <c r="K44" s="145">
        <v>45</v>
      </c>
      <c r="L44" s="36">
        <f t="shared" si="88"/>
        <v>1462.5</v>
      </c>
      <c r="M44" s="32">
        <f t="shared" si="89"/>
        <v>19.3</v>
      </c>
      <c r="N44" s="33">
        <f t="shared" si="41"/>
        <v>0.86</v>
      </c>
      <c r="O44" s="35">
        <f t="shared" si="42"/>
        <v>620.19075247878493</v>
      </c>
      <c r="P44" s="53">
        <f t="shared" si="43"/>
        <v>9.3316797576059187</v>
      </c>
      <c r="Q44" s="32">
        <f t="shared" si="90"/>
        <v>66.460783973355873</v>
      </c>
      <c r="R44" s="54">
        <f t="shared" si="91"/>
        <v>24.054140973560362</v>
      </c>
      <c r="S44" s="45">
        <f t="shared" si="44"/>
        <v>23.956987050377137</v>
      </c>
      <c r="T44" s="145">
        <v>45</v>
      </c>
      <c r="U44" s="36">
        <f t="shared" si="92"/>
        <v>1096.875</v>
      </c>
      <c r="V44" s="32">
        <f t="shared" si="93"/>
        <v>19.3</v>
      </c>
      <c r="W44" s="33">
        <f t="shared" si="45"/>
        <v>0.76</v>
      </c>
      <c r="X44" s="35">
        <f t="shared" si="46"/>
        <v>548.75244170921621</v>
      </c>
      <c r="Y44" s="53">
        <f t="shared" si="47"/>
        <v>9.0734333058565682</v>
      </c>
      <c r="Z44" s="32">
        <f t="shared" si="94"/>
        <v>60.479029625424886</v>
      </c>
      <c r="AA44" s="54">
        <f t="shared" si="95"/>
        <v>26.495913508932357</v>
      </c>
      <c r="AB44" s="45">
        <f t="shared" si="48"/>
        <v>26.371862559551804</v>
      </c>
      <c r="AC44" s="145">
        <v>45</v>
      </c>
      <c r="AD44" s="36">
        <f t="shared" si="96"/>
        <v>877.5</v>
      </c>
      <c r="AE44" s="32">
        <f t="shared" si="97"/>
        <v>19.3</v>
      </c>
      <c r="AF44" s="33">
        <f t="shared" si="49"/>
        <v>0.68</v>
      </c>
      <c r="AG44" s="35">
        <f t="shared" si="50"/>
        <v>492.0718457807223</v>
      </c>
      <c r="AH44" s="53">
        <f t="shared" si="51"/>
        <v>8.8971973107455113</v>
      </c>
      <c r="AI44" s="32">
        <f t="shared" si="98"/>
        <v>55.306387910092418</v>
      </c>
      <c r="AJ44" s="54">
        <f t="shared" si="99"/>
        <v>28.328210731209658</v>
      </c>
      <c r="AK44" s="45">
        <f t="shared" si="52"/>
        <v>28.181939374176181</v>
      </c>
      <c r="AL44" s="145">
        <v>45</v>
      </c>
      <c r="AM44" s="36" t="str">
        <f t="shared" si="100"/>
        <v/>
      </c>
      <c r="AN44" s="32" t="str">
        <f t="shared" si="101"/>
        <v/>
      </c>
      <c r="AO44" s="33" t="str">
        <f t="shared" si="53"/>
        <v/>
      </c>
      <c r="AP44" s="35" t="str">
        <f t="shared" si="54"/>
        <v/>
      </c>
      <c r="AQ44" s="53" t="str">
        <f t="shared" si="55"/>
        <v/>
      </c>
      <c r="AR44" s="32" t="str">
        <f t="shared" si="102"/>
        <v/>
      </c>
      <c r="AS44" s="54" t="str">
        <f t="shared" si="103"/>
        <v/>
      </c>
      <c r="AT44" s="45" t="str">
        <f t="shared" si="56"/>
        <v/>
      </c>
      <c r="AU44" s="145">
        <v>45</v>
      </c>
      <c r="AV44" s="36" t="str">
        <f t="shared" si="104"/>
        <v/>
      </c>
      <c r="AW44" s="32" t="str">
        <f t="shared" si="105"/>
        <v/>
      </c>
      <c r="AX44" s="33" t="str">
        <f t="shared" si="57"/>
        <v/>
      </c>
      <c r="AY44" s="35" t="str">
        <f t="shared" si="58"/>
        <v/>
      </c>
      <c r="AZ44" s="53" t="str">
        <f t="shared" si="59"/>
        <v/>
      </c>
      <c r="BA44" s="32" t="str">
        <f t="shared" si="106"/>
        <v/>
      </c>
      <c r="BB44" s="54" t="str">
        <f t="shared" si="107"/>
        <v/>
      </c>
      <c r="BC44" s="45" t="str">
        <f t="shared" si="60"/>
        <v/>
      </c>
      <c r="BD44" s="145">
        <v>45</v>
      </c>
      <c r="BE44" s="36" t="str">
        <f t="shared" si="108"/>
        <v/>
      </c>
      <c r="BF44" s="32" t="str">
        <f t="shared" si="109"/>
        <v/>
      </c>
      <c r="BG44" s="33" t="str">
        <f t="shared" si="61"/>
        <v/>
      </c>
      <c r="BH44" s="35" t="str">
        <f t="shared" si="62"/>
        <v/>
      </c>
      <c r="BI44" s="53" t="str">
        <f t="shared" si="63"/>
        <v/>
      </c>
      <c r="BJ44" s="32" t="str">
        <f t="shared" si="110"/>
        <v/>
      </c>
      <c r="BK44" s="54" t="str">
        <f t="shared" si="111"/>
        <v/>
      </c>
      <c r="BL44" s="45" t="str">
        <f t="shared" si="64"/>
        <v/>
      </c>
      <c r="BM44" s="145">
        <v>45</v>
      </c>
      <c r="BN44" s="36" t="str">
        <f t="shared" si="112"/>
        <v/>
      </c>
      <c r="BO44" s="32" t="str">
        <f t="shared" si="113"/>
        <v/>
      </c>
      <c r="BP44" s="33" t="str">
        <f t="shared" si="65"/>
        <v/>
      </c>
      <c r="BQ44" s="35" t="str">
        <f t="shared" si="66"/>
        <v/>
      </c>
      <c r="BR44" s="53" t="str">
        <f t="shared" si="67"/>
        <v/>
      </c>
      <c r="BS44" s="32" t="str">
        <f t="shared" si="114"/>
        <v/>
      </c>
      <c r="BT44" s="54" t="str">
        <f t="shared" si="115"/>
        <v/>
      </c>
      <c r="BU44" s="45" t="str">
        <f t="shared" si="68"/>
        <v/>
      </c>
      <c r="BV44" s="5">
        <v>45</v>
      </c>
      <c r="BX44" s="81">
        <v>45</v>
      </c>
      <c r="BY44" s="105">
        <f t="shared" si="116"/>
        <v>877.5</v>
      </c>
      <c r="BZ44" s="164">
        <f t="shared" si="69"/>
        <v>18.928408740136089</v>
      </c>
      <c r="CA44" s="105">
        <f t="shared" si="70"/>
        <v>28.18527575018344</v>
      </c>
      <c r="CB44" s="106">
        <f t="shared" si="117"/>
        <v>492.0718457807223</v>
      </c>
      <c r="CC44" s="107">
        <f t="shared" si="71"/>
        <v>0.68</v>
      </c>
      <c r="CD44" s="88">
        <f t="shared" si="72"/>
        <v>8.8971973107455113</v>
      </c>
      <c r="CE44" s="23">
        <f t="shared" si="83"/>
        <v>55.306387910092418</v>
      </c>
      <c r="CF44" s="24">
        <f t="shared" si="84"/>
        <v>28.328210731209658</v>
      </c>
      <c r="CG44" s="89">
        <f t="shared" si="85"/>
        <v>28.18527575018344</v>
      </c>
      <c r="CH44" s="22"/>
      <c r="CI44" s="81">
        <v>45</v>
      </c>
      <c r="CJ44" s="105">
        <f t="shared" si="73"/>
        <v>877.5</v>
      </c>
      <c r="CK44" s="105">
        <f t="shared" si="74"/>
        <v>18.928408740136089</v>
      </c>
      <c r="CL44" s="105">
        <f t="shared" si="75"/>
        <v>28.18527575018344</v>
      </c>
      <c r="CM44" s="105">
        <f t="shared" si="76"/>
        <v>492.0718457807223</v>
      </c>
      <c r="CN44" s="115">
        <f t="shared" si="77"/>
        <v>0.68</v>
      </c>
      <c r="CO44" s="105">
        <f t="shared" si="78"/>
        <v>1819.0003104406801</v>
      </c>
      <c r="CP44" s="115">
        <f t="shared" si="79"/>
        <v>21.513045733126024</v>
      </c>
      <c r="CQ44"/>
      <c r="CR44"/>
      <c r="CS44"/>
      <c r="CT44"/>
      <c r="CU44"/>
      <c r="CV44"/>
    </row>
    <row r="45" spans="1:100" ht="15" customHeight="1">
      <c r="A45" s="5">
        <v>46</v>
      </c>
      <c r="B45" s="34">
        <f t="shared" si="86"/>
        <v>1950</v>
      </c>
      <c r="C45" s="32">
        <f t="shared" si="81"/>
        <v>19.600000000000001</v>
      </c>
      <c r="D45" s="121">
        <f t="shared" si="35"/>
        <v>1690.444798268031</v>
      </c>
      <c r="E45" s="33">
        <f t="shared" si="80"/>
        <v>0.96</v>
      </c>
      <c r="F45" s="35">
        <f t="shared" si="82"/>
        <v>704.82280360065022</v>
      </c>
      <c r="G45" s="53">
        <f t="shared" si="37"/>
        <v>9.7429366144931766</v>
      </c>
      <c r="H45" s="32">
        <f t="shared" si="38"/>
        <v>72.341926411815706</v>
      </c>
      <c r="I45" s="54">
        <f t="shared" si="87"/>
        <v>21.73365598114815</v>
      </c>
      <c r="J45" s="45">
        <f t="shared" si="40"/>
        <v>21.65192227492598</v>
      </c>
      <c r="K45" s="145">
        <v>46</v>
      </c>
      <c r="L45" s="36">
        <f t="shared" si="88"/>
        <v>1462.5</v>
      </c>
      <c r="M45" s="32">
        <f t="shared" si="89"/>
        <v>19.600000000000001</v>
      </c>
      <c r="N45" s="33">
        <f t="shared" si="41"/>
        <v>0.86</v>
      </c>
      <c r="O45" s="35">
        <f t="shared" si="42"/>
        <v>636.61839063014122</v>
      </c>
      <c r="P45" s="53">
        <f t="shared" si="43"/>
        <v>9.4401041061697413</v>
      </c>
      <c r="Q45" s="32">
        <f t="shared" si="90"/>
        <v>67.437645122374064</v>
      </c>
      <c r="R45" s="54">
        <f t="shared" si="91"/>
        <v>24.230273721234958</v>
      </c>
      <c r="S45" s="45">
        <f t="shared" si="44"/>
        <v>24.125540262525607</v>
      </c>
      <c r="T45" s="145">
        <v>46</v>
      </c>
      <c r="U45" s="36">
        <f t="shared" si="92"/>
        <v>1096.875</v>
      </c>
      <c r="V45" s="32">
        <f t="shared" si="93"/>
        <v>19.600000000000001</v>
      </c>
      <c r="W45" s="33">
        <f t="shared" si="45"/>
        <v>0.77</v>
      </c>
      <c r="X45" s="35">
        <f t="shared" si="46"/>
        <v>563.86601411713582</v>
      </c>
      <c r="Y45" s="53">
        <f t="shared" si="47"/>
        <v>9.177843460869882</v>
      </c>
      <c r="Z45" s="32">
        <f t="shared" si="94"/>
        <v>61.437745862761993</v>
      </c>
      <c r="AA45" s="54">
        <f t="shared" si="95"/>
        <v>26.705094973079756</v>
      </c>
      <c r="AB45" s="45">
        <f t="shared" si="48"/>
        <v>26.573160667340805</v>
      </c>
      <c r="AC45" s="145">
        <v>46</v>
      </c>
      <c r="AD45" s="36">
        <f t="shared" si="96"/>
        <v>877.5</v>
      </c>
      <c r="AE45" s="32">
        <f t="shared" si="97"/>
        <v>19.600000000000001</v>
      </c>
      <c r="AF45" s="33">
        <f t="shared" si="49"/>
        <v>0.69</v>
      </c>
      <c r="AG45" s="35">
        <f t="shared" si="50"/>
        <v>506.03646367322892</v>
      </c>
      <c r="AH45" s="53">
        <f t="shared" si="51"/>
        <v>8.9988680461457022</v>
      </c>
      <c r="AI45" s="32">
        <f t="shared" si="98"/>
        <v>56.233346358486607</v>
      </c>
      <c r="AJ45" s="54">
        <f t="shared" si="99"/>
        <v>28.564620660239999</v>
      </c>
      <c r="AK45" s="45">
        <f t="shared" si="52"/>
        <v>28.410149730532925</v>
      </c>
      <c r="AL45" s="145">
        <v>46</v>
      </c>
      <c r="AM45" s="36" t="str">
        <f t="shared" si="100"/>
        <v/>
      </c>
      <c r="AN45" s="32" t="str">
        <f t="shared" si="101"/>
        <v/>
      </c>
      <c r="AO45" s="33" t="str">
        <f t="shared" si="53"/>
        <v/>
      </c>
      <c r="AP45" s="35" t="str">
        <f t="shared" si="54"/>
        <v/>
      </c>
      <c r="AQ45" s="53" t="str">
        <f t="shared" si="55"/>
        <v/>
      </c>
      <c r="AR45" s="32" t="str">
        <f t="shared" si="102"/>
        <v/>
      </c>
      <c r="AS45" s="54" t="str">
        <f t="shared" si="103"/>
        <v/>
      </c>
      <c r="AT45" s="45" t="str">
        <f t="shared" si="56"/>
        <v/>
      </c>
      <c r="AU45" s="145">
        <v>46</v>
      </c>
      <c r="AV45" s="36" t="str">
        <f t="shared" si="104"/>
        <v/>
      </c>
      <c r="AW45" s="32" t="str">
        <f t="shared" si="105"/>
        <v/>
      </c>
      <c r="AX45" s="33" t="str">
        <f t="shared" si="57"/>
        <v/>
      </c>
      <c r="AY45" s="35" t="str">
        <f t="shared" si="58"/>
        <v/>
      </c>
      <c r="AZ45" s="53" t="str">
        <f t="shared" si="59"/>
        <v/>
      </c>
      <c r="BA45" s="32" t="str">
        <f t="shared" si="106"/>
        <v/>
      </c>
      <c r="BB45" s="54" t="str">
        <f t="shared" si="107"/>
        <v/>
      </c>
      <c r="BC45" s="45" t="str">
        <f t="shared" si="60"/>
        <v/>
      </c>
      <c r="BD45" s="145">
        <v>46</v>
      </c>
      <c r="BE45" s="36" t="str">
        <f t="shared" si="108"/>
        <v/>
      </c>
      <c r="BF45" s="32" t="str">
        <f t="shared" si="109"/>
        <v/>
      </c>
      <c r="BG45" s="33" t="str">
        <f t="shared" si="61"/>
        <v/>
      </c>
      <c r="BH45" s="35" t="str">
        <f t="shared" si="62"/>
        <v/>
      </c>
      <c r="BI45" s="53" t="str">
        <f t="shared" si="63"/>
        <v/>
      </c>
      <c r="BJ45" s="32" t="str">
        <f t="shared" si="110"/>
        <v/>
      </c>
      <c r="BK45" s="54" t="str">
        <f t="shared" si="111"/>
        <v/>
      </c>
      <c r="BL45" s="45" t="str">
        <f t="shared" si="64"/>
        <v/>
      </c>
      <c r="BM45" s="145">
        <v>46</v>
      </c>
      <c r="BN45" s="36" t="str">
        <f t="shared" si="112"/>
        <v/>
      </c>
      <c r="BO45" s="32" t="str">
        <f t="shared" si="113"/>
        <v/>
      </c>
      <c r="BP45" s="33" t="str">
        <f t="shared" si="65"/>
        <v/>
      </c>
      <c r="BQ45" s="35" t="str">
        <f t="shared" si="66"/>
        <v/>
      </c>
      <c r="BR45" s="53" t="str">
        <f t="shared" si="67"/>
        <v/>
      </c>
      <c r="BS45" s="32" t="str">
        <f t="shared" si="114"/>
        <v/>
      </c>
      <c r="BT45" s="54" t="str">
        <f t="shared" si="115"/>
        <v/>
      </c>
      <c r="BU45" s="45" t="str">
        <f t="shared" si="68"/>
        <v/>
      </c>
      <c r="BV45" s="5">
        <v>46</v>
      </c>
      <c r="BX45" s="81">
        <v>46</v>
      </c>
      <c r="BY45" s="105">
        <f t="shared" si="116"/>
        <v>877.5</v>
      </c>
      <c r="BZ45" s="164">
        <f t="shared" si="69"/>
        <v>19.204783331951678</v>
      </c>
      <c r="CA45" s="105">
        <f t="shared" si="70"/>
        <v>28.413698230057449</v>
      </c>
      <c r="CB45" s="106">
        <f t="shared" si="117"/>
        <v>506.03646367322892</v>
      </c>
      <c r="CC45" s="107">
        <f t="shared" si="71"/>
        <v>0.69</v>
      </c>
      <c r="CD45" s="88">
        <f t="shared" si="72"/>
        <v>8.9988680461457022</v>
      </c>
      <c r="CE45" s="23">
        <f t="shared" si="83"/>
        <v>56.233346358486607</v>
      </c>
      <c r="CF45" s="24">
        <f t="shared" si="84"/>
        <v>28.564620660239999</v>
      </c>
      <c r="CG45" s="89">
        <f t="shared" si="85"/>
        <v>28.413698230057449</v>
      </c>
      <c r="CH45" s="22"/>
      <c r="CI45" s="81">
        <v>46</v>
      </c>
      <c r="CJ45" s="105">
        <f t="shared" si="73"/>
        <v>877.5</v>
      </c>
      <c r="CK45" s="105">
        <f t="shared" si="74"/>
        <v>19.204783331951678</v>
      </c>
      <c r="CL45" s="105">
        <f t="shared" si="75"/>
        <v>28.413698230057449</v>
      </c>
      <c r="CM45" s="105">
        <f t="shared" si="76"/>
        <v>506.03646367322892</v>
      </c>
      <c r="CN45" s="115">
        <f t="shared" si="77"/>
        <v>0.69</v>
      </c>
      <c r="CO45" s="105">
        <f t="shared" si="78"/>
        <v>1813.3866689328595</v>
      </c>
      <c r="CP45" s="115">
        <f t="shared" si="79"/>
        <v>21.65192227492598</v>
      </c>
      <c r="CQ45"/>
      <c r="CR45"/>
      <c r="CS45"/>
      <c r="CT45"/>
      <c r="CU45"/>
      <c r="CV45"/>
    </row>
    <row r="46" spans="1:100" ht="15" customHeight="1">
      <c r="A46" s="5">
        <v>47</v>
      </c>
      <c r="B46" s="34">
        <f t="shared" si="86"/>
        <v>1950</v>
      </c>
      <c r="C46" s="32">
        <f t="shared" si="81"/>
        <v>19.899999999999999</v>
      </c>
      <c r="D46" s="121">
        <f t="shared" si="35"/>
        <v>1684.8245773003337</v>
      </c>
      <c r="E46" s="33">
        <f t="shared" si="80"/>
        <v>0.96</v>
      </c>
      <c r="F46" s="35">
        <f t="shared" si="82"/>
        <v>722.48657854755015</v>
      </c>
      <c r="G46" s="53">
        <f t="shared" si="37"/>
        <v>9.8559961545109296</v>
      </c>
      <c r="H46" s="32">
        <f t="shared" si="38"/>
        <v>73.304267495770048</v>
      </c>
      <c r="I46" s="54">
        <f t="shared" si="87"/>
        <v>21.877736274104688</v>
      </c>
      <c r="J46" s="45">
        <f t="shared" si="40"/>
        <v>21.788631577781683</v>
      </c>
      <c r="K46" s="145">
        <v>47</v>
      </c>
      <c r="L46" s="36">
        <f t="shared" si="88"/>
        <v>1462.5</v>
      </c>
      <c r="M46" s="32">
        <f t="shared" si="89"/>
        <v>19.899999999999999</v>
      </c>
      <c r="N46" s="33">
        <f t="shared" si="41"/>
        <v>0.87</v>
      </c>
      <c r="O46" s="35">
        <f t="shared" si="42"/>
        <v>653.18928022081207</v>
      </c>
      <c r="P46" s="53">
        <f t="shared" si="43"/>
        <v>9.5485284547335638</v>
      </c>
      <c r="Q46" s="32">
        <f t="shared" si="90"/>
        <v>68.407324051802107</v>
      </c>
      <c r="R46" s="54">
        <f t="shared" si="91"/>
        <v>24.403854274857771</v>
      </c>
      <c r="S46" s="45">
        <f t="shared" si="44"/>
        <v>24.291600721221762</v>
      </c>
      <c r="T46" s="145">
        <v>47</v>
      </c>
      <c r="U46" s="36">
        <f t="shared" si="92"/>
        <v>1096.875</v>
      </c>
      <c r="V46" s="32">
        <f t="shared" si="93"/>
        <v>19.899999999999999</v>
      </c>
      <c r="W46" s="33">
        <f t="shared" si="45"/>
        <v>0.77</v>
      </c>
      <c r="X46" s="35">
        <f t="shared" si="46"/>
        <v>579.12669907998918</v>
      </c>
      <c r="Y46" s="53">
        <f t="shared" si="47"/>
        <v>9.2822536158831976</v>
      </c>
      <c r="Z46" s="32">
        <f t="shared" si="94"/>
        <v>62.390742921419928</v>
      </c>
      <c r="AA46" s="54">
        <f t="shared" si="95"/>
        <v>26.911417183399756</v>
      </c>
      <c r="AB46" s="45">
        <f t="shared" si="48"/>
        <v>26.771666113324045</v>
      </c>
      <c r="AC46" s="145">
        <v>47</v>
      </c>
      <c r="AD46" s="36">
        <f t="shared" si="96"/>
        <v>877.5</v>
      </c>
      <c r="AE46" s="32">
        <f t="shared" si="97"/>
        <v>19.899999999999999</v>
      </c>
      <c r="AF46" s="33">
        <f t="shared" si="49"/>
        <v>0.69</v>
      </c>
      <c r="AG46" s="35">
        <f t="shared" si="50"/>
        <v>520.14903202923381</v>
      </c>
      <c r="AH46" s="53">
        <f t="shared" si="51"/>
        <v>9.1005387815458896</v>
      </c>
      <c r="AI46" s="32">
        <f t="shared" si="98"/>
        <v>57.15585027602917</v>
      </c>
      <c r="AJ46" s="54">
        <f t="shared" si="99"/>
        <v>28.797967794794133</v>
      </c>
      <c r="AK46" s="45">
        <f t="shared" si="52"/>
        <v>28.63536862489681</v>
      </c>
      <c r="AL46" s="145">
        <v>47</v>
      </c>
      <c r="AM46" s="36" t="str">
        <f t="shared" si="100"/>
        <v/>
      </c>
      <c r="AN46" s="32" t="str">
        <f t="shared" si="101"/>
        <v/>
      </c>
      <c r="AO46" s="33" t="str">
        <f t="shared" si="53"/>
        <v/>
      </c>
      <c r="AP46" s="35" t="str">
        <f t="shared" si="54"/>
        <v/>
      </c>
      <c r="AQ46" s="53" t="str">
        <f t="shared" si="55"/>
        <v/>
      </c>
      <c r="AR46" s="32" t="str">
        <f t="shared" si="102"/>
        <v/>
      </c>
      <c r="AS46" s="54" t="str">
        <f t="shared" si="103"/>
        <v/>
      </c>
      <c r="AT46" s="45" t="str">
        <f t="shared" si="56"/>
        <v/>
      </c>
      <c r="AU46" s="145">
        <v>47</v>
      </c>
      <c r="AV46" s="36" t="str">
        <f t="shared" si="104"/>
        <v/>
      </c>
      <c r="AW46" s="32" t="str">
        <f t="shared" si="105"/>
        <v/>
      </c>
      <c r="AX46" s="33" t="str">
        <f t="shared" si="57"/>
        <v/>
      </c>
      <c r="AY46" s="35" t="str">
        <f t="shared" si="58"/>
        <v/>
      </c>
      <c r="AZ46" s="53" t="str">
        <f t="shared" si="59"/>
        <v/>
      </c>
      <c r="BA46" s="32" t="str">
        <f t="shared" si="106"/>
        <v/>
      </c>
      <c r="BB46" s="54" t="str">
        <f t="shared" si="107"/>
        <v/>
      </c>
      <c r="BC46" s="45" t="str">
        <f t="shared" si="60"/>
        <v/>
      </c>
      <c r="BD46" s="145">
        <v>47</v>
      </c>
      <c r="BE46" s="36" t="str">
        <f t="shared" si="108"/>
        <v/>
      </c>
      <c r="BF46" s="32" t="str">
        <f t="shared" si="109"/>
        <v/>
      </c>
      <c r="BG46" s="33" t="str">
        <f t="shared" si="61"/>
        <v/>
      </c>
      <c r="BH46" s="35" t="str">
        <f t="shared" si="62"/>
        <v/>
      </c>
      <c r="BI46" s="53" t="str">
        <f t="shared" si="63"/>
        <v/>
      </c>
      <c r="BJ46" s="32" t="str">
        <f t="shared" si="110"/>
        <v/>
      </c>
      <c r="BK46" s="54" t="str">
        <f t="shared" si="111"/>
        <v/>
      </c>
      <c r="BL46" s="45" t="str">
        <f t="shared" si="64"/>
        <v/>
      </c>
      <c r="BM46" s="145">
        <v>47</v>
      </c>
      <c r="BN46" s="36" t="str">
        <f t="shared" si="112"/>
        <v/>
      </c>
      <c r="BO46" s="32" t="str">
        <f t="shared" si="113"/>
        <v/>
      </c>
      <c r="BP46" s="33" t="str">
        <f t="shared" si="65"/>
        <v/>
      </c>
      <c r="BQ46" s="35" t="str">
        <f t="shared" si="66"/>
        <v/>
      </c>
      <c r="BR46" s="53" t="str">
        <f t="shared" si="67"/>
        <v/>
      </c>
      <c r="BS46" s="32" t="str">
        <f t="shared" si="114"/>
        <v/>
      </c>
      <c r="BT46" s="54" t="str">
        <f t="shared" si="115"/>
        <v/>
      </c>
      <c r="BU46" s="45" t="str">
        <f t="shared" si="68"/>
        <v/>
      </c>
      <c r="BV46" s="5">
        <v>47</v>
      </c>
      <c r="BX46" s="81">
        <v>47</v>
      </c>
      <c r="BY46" s="105">
        <f t="shared" si="116"/>
        <v>877.5</v>
      </c>
      <c r="BZ46" s="164">
        <f t="shared" si="69"/>
        <v>19.481157923767263</v>
      </c>
      <c r="CA46" s="105">
        <f t="shared" si="70"/>
        <v>28.639129247938602</v>
      </c>
      <c r="CB46" s="106">
        <f t="shared" si="117"/>
        <v>520.14903202923381</v>
      </c>
      <c r="CC46" s="107">
        <f t="shared" si="71"/>
        <v>0.69</v>
      </c>
      <c r="CD46" s="88">
        <f t="shared" si="72"/>
        <v>9.1005387815458896</v>
      </c>
      <c r="CE46" s="23">
        <f t="shared" si="83"/>
        <v>57.15585027602917</v>
      </c>
      <c r="CF46" s="24">
        <f t="shared" si="84"/>
        <v>28.797967794794133</v>
      </c>
      <c r="CG46" s="89">
        <f t="shared" si="85"/>
        <v>28.639129247938602</v>
      </c>
      <c r="CH46" s="22"/>
      <c r="CI46" s="81">
        <v>47</v>
      </c>
      <c r="CJ46" s="105">
        <f t="shared" si="73"/>
        <v>877.5</v>
      </c>
      <c r="CK46" s="105">
        <f t="shared" si="74"/>
        <v>19.481157923767263</v>
      </c>
      <c r="CL46" s="105">
        <f t="shared" si="75"/>
        <v>28.639129247938602</v>
      </c>
      <c r="CM46" s="105">
        <f t="shared" si="76"/>
        <v>520.14903202923381</v>
      </c>
      <c r="CN46" s="115">
        <f t="shared" si="77"/>
        <v>0.69</v>
      </c>
      <c r="CO46" s="105">
        <f t="shared" si="78"/>
        <v>1807.7664479651621</v>
      </c>
      <c r="CP46" s="115">
        <f t="shared" si="79"/>
        <v>21.788631577781683</v>
      </c>
      <c r="CQ46"/>
      <c r="CR46"/>
      <c r="CS46"/>
      <c r="CT46"/>
      <c r="CU46"/>
      <c r="CV46"/>
    </row>
    <row r="47" spans="1:100" ht="15" customHeight="1">
      <c r="A47" s="5">
        <v>48</v>
      </c>
      <c r="B47" s="34">
        <f t="shared" si="86"/>
        <v>1950</v>
      </c>
      <c r="C47" s="32">
        <f t="shared" si="81"/>
        <v>20.2</v>
      </c>
      <c r="D47" s="121">
        <f t="shared" si="35"/>
        <v>1679.198815305346</v>
      </c>
      <c r="E47" s="33">
        <f t="shared" si="80"/>
        <v>0.97</v>
      </c>
      <c r="F47" s="35">
        <f t="shared" si="82"/>
        <v>740.28618339077775</v>
      </c>
      <c r="G47" s="53">
        <f t="shared" si="37"/>
        <v>9.9690556945286826</v>
      </c>
      <c r="H47" s="32">
        <f t="shared" si="38"/>
        <v>74.258405818423611</v>
      </c>
      <c r="I47" s="54">
        <f t="shared" si="87"/>
        <v>22.01965774635725</v>
      </c>
      <c r="J47" s="45">
        <f t="shared" si="40"/>
        <v>21.923232338867606</v>
      </c>
      <c r="K47" s="145">
        <v>48</v>
      </c>
      <c r="L47" s="36">
        <f t="shared" si="88"/>
        <v>1462.5</v>
      </c>
      <c r="M47" s="32">
        <f t="shared" si="89"/>
        <v>20.2</v>
      </c>
      <c r="N47" s="33">
        <f t="shared" si="41"/>
        <v>0.87</v>
      </c>
      <c r="O47" s="35">
        <f t="shared" si="42"/>
        <v>669.90171100720124</v>
      </c>
      <c r="P47" s="53">
        <f t="shared" si="43"/>
        <v>9.6569528032973864</v>
      </c>
      <c r="Q47" s="32">
        <f t="shared" si="90"/>
        <v>69.369885579068168</v>
      </c>
      <c r="R47" s="54">
        <f t="shared" si="91"/>
        <v>24.574948196451555</v>
      </c>
      <c r="S47" s="45">
        <f t="shared" si="44"/>
        <v>24.455232461548846</v>
      </c>
      <c r="T47" s="145">
        <v>48</v>
      </c>
      <c r="U47" s="36">
        <f t="shared" si="92"/>
        <v>1096.875</v>
      </c>
      <c r="V47" s="32">
        <f t="shared" si="93"/>
        <v>20.2</v>
      </c>
      <c r="W47" s="33">
        <f t="shared" si="45"/>
        <v>0.78</v>
      </c>
      <c r="X47" s="35">
        <f t="shared" si="46"/>
        <v>594.53287219343667</v>
      </c>
      <c r="Y47" s="53">
        <f t="shared" si="47"/>
        <v>9.3866637708965115</v>
      </c>
      <c r="Z47" s="32">
        <f t="shared" si="94"/>
        <v>63.338038594372001</v>
      </c>
      <c r="AA47" s="54">
        <f t="shared" si="95"/>
        <v>27.114949218187345</v>
      </c>
      <c r="AB47" s="45">
        <f t="shared" si="48"/>
        <v>26.967446366963024</v>
      </c>
      <c r="AC47" s="145">
        <v>48</v>
      </c>
      <c r="AD47" s="36">
        <f t="shared" si="96"/>
        <v>877.5</v>
      </c>
      <c r="AE47" s="32">
        <f t="shared" si="97"/>
        <v>20.2</v>
      </c>
      <c r="AF47" s="33">
        <f t="shared" si="49"/>
        <v>0.7</v>
      </c>
      <c r="AG47" s="35">
        <f t="shared" si="50"/>
        <v>534.40805950011872</v>
      </c>
      <c r="AH47" s="53">
        <f t="shared" si="51"/>
        <v>9.2022095169460805</v>
      </c>
      <c r="AI47" s="32">
        <f t="shared" si="98"/>
        <v>58.073885246363275</v>
      </c>
      <c r="AJ47" s="54">
        <f t="shared" si="99"/>
        <v>29.028322393696531</v>
      </c>
      <c r="AK47" s="45">
        <f t="shared" si="52"/>
        <v>28.857664679764294</v>
      </c>
      <c r="AL47" s="145">
        <v>48</v>
      </c>
      <c r="AM47" s="36" t="str">
        <f t="shared" si="100"/>
        <v/>
      </c>
      <c r="AN47" s="32" t="str">
        <f t="shared" si="101"/>
        <v/>
      </c>
      <c r="AO47" s="33" t="str">
        <f t="shared" si="53"/>
        <v/>
      </c>
      <c r="AP47" s="35" t="str">
        <f t="shared" si="54"/>
        <v/>
      </c>
      <c r="AQ47" s="53" t="str">
        <f t="shared" si="55"/>
        <v/>
      </c>
      <c r="AR47" s="32" t="str">
        <f t="shared" si="102"/>
        <v/>
      </c>
      <c r="AS47" s="54" t="str">
        <f t="shared" si="103"/>
        <v/>
      </c>
      <c r="AT47" s="45" t="str">
        <f t="shared" si="56"/>
        <v/>
      </c>
      <c r="AU47" s="145">
        <v>48</v>
      </c>
      <c r="AV47" s="36" t="str">
        <f t="shared" si="104"/>
        <v/>
      </c>
      <c r="AW47" s="32" t="str">
        <f t="shared" si="105"/>
        <v/>
      </c>
      <c r="AX47" s="33" t="str">
        <f t="shared" si="57"/>
        <v/>
      </c>
      <c r="AY47" s="35" t="str">
        <f t="shared" si="58"/>
        <v/>
      </c>
      <c r="AZ47" s="53" t="str">
        <f t="shared" si="59"/>
        <v/>
      </c>
      <c r="BA47" s="32" t="str">
        <f t="shared" si="106"/>
        <v/>
      </c>
      <c r="BB47" s="54" t="str">
        <f t="shared" si="107"/>
        <v/>
      </c>
      <c r="BC47" s="45" t="str">
        <f t="shared" si="60"/>
        <v/>
      </c>
      <c r="BD47" s="145">
        <v>48</v>
      </c>
      <c r="BE47" s="36" t="str">
        <f t="shared" si="108"/>
        <v/>
      </c>
      <c r="BF47" s="32" t="str">
        <f t="shared" si="109"/>
        <v/>
      </c>
      <c r="BG47" s="33" t="str">
        <f t="shared" si="61"/>
        <v/>
      </c>
      <c r="BH47" s="35" t="str">
        <f t="shared" si="62"/>
        <v/>
      </c>
      <c r="BI47" s="53" t="str">
        <f t="shared" si="63"/>
        <v/>
      </c>
      <c r="BJ47" s="32" t="str">
        <f t="shared" si="110"/>
        <v/>
      </c>
      <c r="BK47" s="54" t="str">
        <f t="shared" si="111"/>
        <v/>
      </c>
      <c r="BL47" s="45" t="str">
        <f t="shared" si="64"/>
        <v/>
      </c>
      <c r="BM47" s="145">
        <v>48</v>
      </c>
      <c r="BN47" s="36" t="str">
        <f t="shared" si="112"/>
        <v/>
      </c>
      <c r="BO47" s="32" t="str">
        <f t="shared" si="113"/>
        <v/>
      </c>
      <c r="BP47" s="33" t="str">
        <f t="shared" si="65"/>
        <v/>
      </c>
      <c r="BQ47" s="35" t="str">
        <f t="shared" si="66"/>
        <v/>
      </c>
      <c r="BR47" s="53" t="str">
        <f t="shared" si="67"/>
        <v/>
      </c>
      <c r="BS47" s="32" t="str">
        <f t="shared" si="114"/>
        <v/>
      </c>
      <c r="BT47" s="54" t="str">
        <f t="shared" si="115"/>
        <v/>
      </c>
      <c r="BU47" s="45" t="str">
        <f t="shared" si="68"/>
        <v/>
      </c>
      <c r="BV47" s="5">
        <v>48</v>
      </c>
      <c r="BX47" s="81">
        <v>48</v>
      </c>
      <c r="BY47" s="105">
        <f t="shared" si="116"/>
        <v>877.5</v>
      </c>
      <c r="BZ47" s="164">
        <f t="shared" si="69"/>
        <v>19.757532515582849</v>
      </c>
      <c r="CA47" s="105">
        <f t="shared" si="70"/>
        <v>28.861637426323352</v>
      </c>
      <c r="CB47" s="106">
        <f t="shared" si="117"/>
        <v>534.40805950011872</v>
      </c>
      <c r="CC47" s="107">
        <f t="shared" si="71"/>
        <v>0.7</v>
      </c>
      <c r="CD47" s="88">
        <f t="shared" si="72"/>
        <v>9.2022095169460805</v>
      </c>
      <c r="CE47" s="23">
        <f t="shared" si="83"/>
        <v>58.073885246363275</v>
      </c>
      <c r="CF47" s="24">
        <f t="shared" si="84"/>
        <v>29.028322393696531</v>
      </c>
      <c r="CG47" s="89">
        <f t="shared" si="85"/>
        <v>28.861637426323352</v>
      </c>
      <c r="CH47" s="22"/>
      <c r="CI47" s="81">
        <v>48</v>
      </c>
      <c r="CJ47" s="105">
        <f t="shared" si="73"/>
        <v>877.5</v>
      </c>
      <c r="CK47" s="105">
        <f t="shared" si="74"/>
        <v>19.757532515582849</v>
      </c>
      <c r="CL47" s="105">
        <f t="shared" si="75"/>
        <v>28.861637426323352</v>
      </c>
      <c r="CM47" s="105">
        <f t="shared" si="76"/>
        <v>534.40805950011872</v>
      </c>
      <c r="CN47" s="115">
        <f t="shared" si="77"/>
        <v>0.7</v>
      </c>
      <c r="CO47" s="105">
        <f t="shared" si="78"/>
        <v>1802.1406859701744</v>
      </c>
      <c r="CP47" s="115">
        <f t="shared" si="79"/>
        <v>21.923232338867606</v>
      </c>
      <c r="CQ47"/>
      <c r="CR47"/>
      <c r="CS47"/>
      <c r="CT47"/>
      <c r="CU47"/>
      <c r="CV47"/>
    </row>
    <row r="48" spans="1:100" ht="15" customHeight="1">
      <c r="A48" s="5">
        <v>49</v>
      </c>
      <c r="B48" s="34">
        <f t="shared" si="86"/>
        <v>1950</v>
      </c>
      <c r="C48" s="32">
        <f t="shared" si="81"/>
        <v>20.5</v>
      </c>
      <c r="D48" s="121">
        <f t="shared" si="35"/>
        <v>1673.5685166807928</v>
      </c>
      <c r="E48" s="33">
        <f t="shared" si="80"/>
        <v>0.97</v>
      </c>
      <c r="F48" s="35">
        <f t="shared" si="82"/>
        <v>758.21995472295271</v>
      </c>
      <c r="G48" s="53">
        <f t="shared" si="37"/>
        <v>10.082115234546436</v>
      </c>
      <c r="H48" s="32">
        <f t="shared" si="38"/>
        <v>75.204452347946486</v>
      </c>
      <c r="I48" s="54">
        <f t="shared" si="87"/>
        <v>22.159478225547087</v>
      </c>
      <c r="J48" s="45">
        <f t="shared" si="40"/>
        <v>22.055781039019237</v>
      </c>
      <c r="K48" s="145">
        <v>49</v>
      </c>
      <c r="L48" s="36">
        <f t="shared" si="88"/>
        <v>1462.5</v>
      </c>
      <c r="M48" s="32">
        <f t="shared" si="89"/>
        <v>20.5</v>
      </c>
      <c r="N48" s="33">
        <f t="shared" si="41"/>
        <v>0.88</v>
      </c>
      <c r="O48" s="35">
        <f t="shared" si="42"/>
        <v>686.75401360844512</v>
      </c>
      <c r="P48" s="53">
        <f t="shared" si="43"/>
        <v>9.7653771518612089</v>
      </c>
      <c r="Q48" s="32">
        <f t="shared" si="90"/>
        <v>70.325395827395653</v>
      </c>
      <c r="R48" s="54">
        <f t="shared" si="91"/>
        <v>24.743618701359047</v>
      </c>
      <c r="S48" s="45">
        <f t="shared" si="44"/>
        <v>24.61649722656426</v>
      </c>
      <c r="T48" s="145">
        <v>49</v>
      </c>
      <c r="U48" s="36">
        <f t="shared" si="92"/>
        <v>1096.875</v>
      </c>
      <c r="V48" s="32">
        <f t="shared" si="93"/>
        <v>20.5</v>
      </c>
      <c r="W48" s="33">
        <f t="shared" si="45"/>
        <v>0.78</v>
      </c>
      <c r="X48" s="35">
        <f t="shared" si="46"/>
        <v>610.0829431321107</v>
      </c>
      <c r="Y48" s="53">
        <f t="shared" si="47"/>
        <v>9.4910739259098271</v>
      </c>
      <c r="Z48" s="32">
        <f t="shared" si="94"/>
        <v>64.27965348227201</v>
      </c>
      <c r="AA48" s="54">
        <f t="shared" si="95"/>
        <v>27.315757824172671</v>
      </c>
      <c r="AB48" s="45">
        <f t="shared" si="48"/>
        <v>27.160566620456546</v>
      </c>
      <c r="AC48" s="145">
        <v>49</v>
      </c>
      <c r="AD48" s="36">
        <f t="shared" si="96"/>
        <v>877.5</v>
      </c>
      <c r="AE48" s="32">
        <f t="shared" si="97"/>
        <v>20.5</v>
      </c>
      <c r="AF48" s="33">
        <f t="shared" si="49"/>
        <v>0.7</v>
      </c>
      <c r="AG48" s="35">
        <f t="shared" si="50"/>
        <v>548.81208197699436</v>
      </c>
      <c r="AH48" s="53">
        <f t="shared" si="51"/>
        <v>9.3038802523462696</v>
      </c>
      <c r="AI48" s="32">
        <f t="shared" si="98"/>
        <v>58.987440411068697</v>
      </c>
      <c r="AJ48" s="54">
        <f t="shared" si="99"/>
        <v>29.255752452406451</v>
      </c>
      <c r="AK48" s="45">
        <f t="shared" si="52"/>
        <v>29.077104306980381</v>
      </c>
      <c r="AL48" s="145">
        <v>49</v>
      </c>
      <c r="AM48" s="36" t="str">
        <f t="shared" si="100"/>
        <v/>
      </c>
      <c r="AN48" s="32" t="str">
        <f t="shared" si="101"/>
        <v/>
      </c>
      <c r="AO48" s="33" t="str">
        <f t="shared" si="53"/>
        <v/>
      </c>
      <c r="AP48" s="35" t="str">
        <f t="shared" si="54"/>
        <v/>
      </c>
      <c r="AQ48" s="53" t="str">
        <f t="shared" si="55"/>
        <v/>
      </c>
      <c r="AR48" s="32" t="str">
        <f t="shared" si="102"/>
        <v/>
      </c>
      <c r="AS48" s="54" t="str">
        <f t="shared" si="103"/>
        <v/>
      </c>
      <c r="AT48" s="45" t="str">
        <f t="shared" si="56"/>
        <v/>
      </c>
      <c r="AU48" s="145">
        <v>49</v>
      </c>
      <c r="AV48" s="36" t="str">
        <f t="shared" si="104"/>
        <v/>
      </c>
      <c r="AW48" s="32" t="str">
        <f t="shared" si="105"/>
        <v/>
      </c>
      <c r="AX48" s="33" t="str">
        <f t="shared" si="57"/>
        <v/>
      </c>
      <c r="AY48" s="35" t="str">
        <f t="shared" si="58"/>
        <v/>
      </c>
      <c r="AZ48" s="53" t="str">
        <f t="shared" si="59"/>
        <v/>
      </c>
      <c r="BA48" s="32" t="str">
        <f t="shared" si="106"/>
        <v/>
      </c>
      <c r="BB48" s="54" t="str">
        <f t="shared" si="107"/>
        <v/>
      </c>
      <c r="BC48" s="45" t="str">
        <f t="shared" si="60"/>
        <v/>
      </c>
      <c r="BD48" s="145">
        <v>49</v>
      </c>
      <c r="BE48" s="36" t="str">
        <f t="shared" si="108"/>
        <v/>
      </c>
      <c r="BF48" s="32" t="str">
        <f t="shared" si="109"/>
        <v/>
      </c>
      <c r="BG48" s="33" t="str">
        <f t="shared" si="61"/>
        <v/>
      </c>
      <c r="BH48" s="35" t="str">
        <f t="shared" si="62"/>
        <v/>
      </c>
      <c r="BI48" s="53" t="str">
        <f t="shared" si="63"/>
        <v/>
      </c>
      <c r="BJ48" s="32" t="str">
        <f t="shared" si="110"/>
        <v/>
      </c>
      <c r="BK48" s="54" t="str">
        <f t="shared" si="111"/>
        <v/>
      </c>
      <c r="BL48" s="45" t="str">
        <f t="shared" si="64"/>
        <v/>
      </c>
      <c r="BM48" s="145">
        <v>49</v>
      </c>
      <c r="BN48" s="36" t="str">
        <f t="shared" si="112"/>
        <v/>
      </c>
      <c r="BO48" s="32" t="str">
        <f t="shared" si="113"/>
        <v/>
      </c>
      <c r="BP48" s="33" t="str">
        <f t="shared" si="65"/>
        <v/>
      </c>
      <c r="BQ48" s="35" t="str">
        <f t="shared" si="66"/>
        <v/>
      </c>
      <c r="BR48" s="53" t="str">
        <f t="shared" si="67"/>
        <v/>
      </c>
      <c r="BS48" s="32" t="str">
        <f t="shared" si="114"/>
        <v/>
      </c>
      <c r="BT48" s="54" t="str">
        <f t="shared" si="115"/>
        <v/>
      </c>
      <c r="BU48" s="45" t="str">
        <f t="shared" si="68"/>
        <v/>
      </c>
      <c r="BV48" s="5">
        <v>49</v>
      </c>
      <c r="BX48" s="81">
        <v>49</v>
      </c>
      <c r="BY48" s="105">
        <f t="shared" si="116"/>
        <v>877.5</v>
      </c>
      <c r="BZ48" s="164">
        <f t="shared" si="69"/>
        <v>20.033907107398438</v>
      </c>
      <c r="CA48" s="105">
        <f t="shared" si="70"/>
        <v>29.081289177056707</v>
      </c>
      <c r="CB48" s="106">
        <f t="shared" si="117"/>
        <v>548.81208197699436</v>
      </c>
      <c r="CC48" s="107">
        <f t="shared" si="71"/>
        <v>0.7</v>
      </c>
      <c r="CD48" s="88">
        <f t="shared" si="72"/>
        <v>9.3038802523462696</v>
      </c>
      <c r="CE48" s="23">
        <f t="shared" si="83"/>
        <v>58.987440411068697</v>
      </c>
      <c r="CF48" s="24">
        <f t="shared" si="84"/>
        <v>29.255752452406451</v>
      </c>
      <c r="CG48" s="89">
        <f t="shared" si="85"/>
        <v>29.081289177056707</v>
      </c>
      <c r="CH48" s="22"/>
      <c r="CI48" s="81">
        <v>49</v>
      </c>
      <c r="CJ48" s="105">
        <f t="shared" si="73"/>
        <v>877.5</v>
      </c>
      <c r="CK48" s="105">
        <f t="shared" si="74"/>
        <v>20.033907107398438</v>
      </c>
      <c r="CL48" s="105">
        <f t="shared" si="75"/>
        <v>29.081289177056707</v>
      </c>
      <c r="CM48" s="105">
        <f t="shared" si="76"/>
        <v>548.81208197699436</v>
      </c>
      <c r="CN48" s="115">
        <f t="shared" si="77"/>
        <v>0.7</v>
      </c>
      <c r="CO48" s="105">
        <f t="shared" si="78"/>
        <v>1796.5103873456212</v>
      </c>
      <c r="CP48" s="115">
        <f t="shared" si="79"/>
        <v>22.055781039019237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7">
        <f t="shared" si="86"/>
        <v>1950</v>
      </c>
      <c r="C49" s="38">
        <f t="shared" si="81"/>
        <v>20.8</v>
      </c>
      <c r="D49" s="120">
        <f t="shared" si="35"/>
        <v>1667.9346528327983</v>
      </c>
      <c r="E49" s="39">
        <f t="shared" si="80"/>
        <v>0.97</v>
      </c>
      <c r="F49" s="40">
        <f t="shared" si="82"/>
        <v>776.28627199403786</v>
      </c>
      <c r="G49" s="51">
        <f t="shared" si="37"/>
        <v>10.195174774564189</v>
      </c>
      <c r="H49" s="38">
        <f t="shared" si="38"/>
        <v>76.142517333865086</v>
      </c>
      <c r="I49" s="52">
        <f t="shared" si="87"/>
        <v>22.29725337864706</v>
      </c>
      <c r="J49" s="44">
        <f t="shared" si="40"/>
        <v>22.186332048725635</v>
      </c>
      <c r="K49" s="145">
        <v>50</v>
      </c>
      <c r="L49" s="41">
        <f t="shared" si="88"/>
        <v>1462.5</v>
      </c>
      <c r="M49" s="38">
        <f t="shared" si="89"/>
        <v>20.8</v>
      </c>
      <c r="N49" s="39">
        <f t="shared" si="41"/>
        <v>0.88</v>
      </c>
      <c r="O49" s="40">
        <f t="shared" si="42"/>
        <v>703.74455815041756</v>
      </c>
      <c r="P49" s="51">
        <f t="shared" si="43"/>
        <v>9.8738015004250315</v>
      </c>
      <c r="Q49" s="38">
        <f t="shared" si="90"/>
        <v>71.273922016775799</v>
      </c>
      <c r="R49" s="52">
        <f t="shared" si="91"/>
        <v>24.909926764639156</v>
      </c>
      <c r="S49" s="44">
        <f t="shared" si="44"/>
        <v>24.775454571217793</v>
      </c>
      <c r="T49" s="145">
        <v>50</v>
      </c>
      <c r="U49" s="41">
        <f t="shared" si="92"/>
        <v>1096.875</v>
      </c>
      <c r="V49" s="38">
        <f t="shared" si="93"/>
        <v>20.8</v>
      </c>
      <c r="W49" s="39">
        <f t="shared" si="45"/>
        <v>0.79</v>
      </c>
      <c r="X49" s="40">
        <f t="shared" si="46"/>
        <v>625.7753546948295</v>
      </c>
      <c r="Y49" s="51">
        <f t="shared" si="47"/>
        <v>9.595484080923141</v>
      </c>
      <c r="Z49" s="38">
        <f t="shared" si="94"/>
        <v>65.215610741196315</v>
      </c>
      <c r="AA49" s="52">
        <f t="shared" si="95"/>
        <v>27.513907516452452</v>
      </c>
      <c r="AB49" s="44">
        <f t="shared" si="48"/>
        <v>27.35108988634472</v>
      </c>
      <c r="AC49" s="145">
        <v>50</v>
      </c>
      <c r="AD49" s="41">
        <f t="shared" si="96"/>
        <v>877.5</v>
      </c>
      <c r="AE49" s="38">
        <f t="shared" si="97"/>
        <v>20.8</v>
      </c>
      <c r="AF49" s="39">
        <f t="shared" si="49"/>
        <v>0.71</v>
      </c>
      <c r="AG49" s="40">
        <f t="shared" si="50"/>
        <v>563.35966196421418</v>
      </c>
      <c r="AH49" s="51">
        <f t="shared" si="51"/>
        <v>9.4055509877464587</v>
      </c>
      <c r="AI49" s="38">
        <f t="shared" si="98"/>
        <v>59.896508210753261</v>
      </c>
      <c r="AJ49" s="52">
        <f t="shared" si="99"/>
        <v>29.480323795993879</v>
      </c>
      <c r="AK49" s="44">
        <f t="shared" si="52"/>
        <v>29.293751798549174</v>
      </c>
      <c r="AL49" s="145">
        <v>50</v>
      </c>
      <c r="AM49" s="41" t="str">
        <f t="shared" si="100"/>
        <v/>
      </c>
      <c r="AN49" s="38" t="str">
        <f t="shared" si="101"/>
        <v/>
      </c>
      <c r="AO49" s="39" t="str">
        <f t="shared" si="53"/>
        <v/>
      </c>
      <c r="AP49" s="40" t="str">
        <f t="shared" si="54"/>
        <v/>
      </c>
      <c r="AQ49" s="51" t="str">
        <f t="shared" si="55"/>
        <v/>
      </c>
      <c r="AR49" s="38" t="str">
        <f t="shared" si="102"/>
        <v/>
      </c>
      <c r="AS49" s="52" t="str">
        <f t="shared" si="103"/>
        <v/>
      </c>
      <c r="AT49" s="44" t="str">
        <f t="shared" si="56"/>
        <v/>
      </c>
      <c r="AU49" s="145">
        <v>50</v>
      </c>
      <c r="AV49" s="41" t="str">
        <f t="shared" si="104"/>
        <v/>
      </c>
      <c r="AW49" s="38" t="str">
        <f t="shared" si="105"/>
        <v/>
      </c>
      <c r="AX49" s="39" t="str">
        <f t="shared" si="57"/>
        <v/>
      </c>
      <c r="AY49" s="40" t="str">
        <f t="shared" si="58"/>
        <v/>
      </c>
      <c r="AZ49" s="51" t="str">
        <f t="shared" si="59"/>
        <v/>
      </c>
      <c r="BA49" s="38" t="str">
        <f t="shared" si="106"/>
        <v/>
      </c>
      <c r="BB49" s="52" t="str">
        <f t="shared" si="107"/>
        <v/>
      </c>
      <c r="BC49" s="44" t="str">
        <f t="shared" si="60"/>
        <v/>
      </c>
      <c r="BD49" s="145">
        <v>50</v>
      </c>
      <c r="BE49" s="41" t="str">
        <f t="shared" si="108"/>
        <v/>
      </c>
      <c r="BF49" s="38" t="str">
        <f t="shared" si="109"/>
        <v/>
      </c>
      <c r="BG49" s="39" t="str">
        <f t="shared" si="61"/>
        <v/>
      </c>
      <c r="BH49" s="40" t="str">
        <f t="shared" si="62"/>
        <v/>
      </c>
      <c r="BI49" s="51" t="str">
        <f t="shared" si="63"/>
        <v/>
      </c>
      <c r="BJ49" s="38" t="str">
        <f t="shared" si="110"/>
        <v/>
      </c>
      <c r="BK49" s="52" t="str">
        <f t="shared" si="111"/>
        <v/>
      </c>
      <c r="BL49" s="44" t="str">
        <f t="shared" si="64"/>
        <v/>
      </c>
      <c r="BM49" s="145">
        <v>50</v>
      </c>
      <c r="BN49" s="41" t="str">
        <f t="shared" si="112"/>
        <v/>
      </c>
      <c r="BO49" s="38" t="str">
        <f t="shared" si="113"/>
        <v/>
      </c>
      <c r="BP49" s="39" t="str">
        <f t="shared" si="65"/>
        <v/>
      </c>
      <c r="BQ49" s="40" t="str">
        <f t="shared" si="66"/>
        <v/>
      </c>
      <c r="BR49" s="51" t="str">
        <f t="shared" si="67"/>
        <v/>
      </c>
      <c r="BS49" s="38" t="str">
        <f t="shared" si="114"/>
        <v/>
      </c>
      <c r="BT49" s="52" t="str">
        <f t="shared" si="115"/>
        <v/>
      </c>
      <c r="BU49" s="44" t="str">
        <f t="shared" si="68"/>
        <v/>
      </c>
      <c r="BV49" s="6">
        <v>50</v>
      </c>
      <c r="BX49" s="82">
        <v>50</v>
      </c>
      <c r="BY49" s="108">
        <f t="shared" si="116"/>
        <v>877.5</v>
      </c>
      <c r="BZ49" s="162">
        <f t="shared" si="69"/>
        <v>20.310281699214023</v>
      </c>
      <c r="CA49" s="108">
        <f t="shared" si="70"/>
        <v>29.298148792142765</v>
      </c>
      <c r="CB49" s="109">
        <f t="shared" si="117"/>
        <v>563.35966196421418</v>
      </c>
      <c r="CC49" s="110">
        <f t="shared" si="71"/>
        <v>0.71</v>
      </c>
      <c r="CD49" s="90">
        <f t="shared" si="72"/>
        <v>9.4055509877464587</v>
      </c>
      <c r="CE49" s="91">
        <f t="shared" si="83"/>
        <v>59.896508210753261</v>
      </c>
      <c r="CF49" s="92">
        <f t="shared" si="84"/>
        <v>29.480323795993879</v>
      </c>
      <c r="CG49" s="93">
        <f t="shared" si="85"/>
        <v>29.298148792142765</v>
      </c>
      <c r="CH49" s="22"/>
      <c r="CI49" s="82">
        <v>50</v>
      </c>
      <c r="CJ49" s="108">
        <f t="shared" si="73"/>
        <v>877.5</v>
      </c>
      <c r="CK49" s="108">
        <f t="shared" si="74"/>
        <v>20.310281699214023</v>
      </c>
      <c r="CL49" s="108">
        <f t="shared" si="75"/>
        <v>29.298148792142765</v>
      </c>
      <c r="CM49" s="108">
        <f t="shared" si="76"/>
        <v>563.35966196421418</v>
      </c>
      <c r="CN49" s="116">
        <f t="shared" si="77"/>
        <v>0.71</v>
      </c>
      <c r="CO49" s="108">
        <f t="shared" si="78"/>
        <v>1790.8765234976267</v>
      </c>
      <c r="CP49" s="116">
        <f t="shared" si="79"/>
        <v>22.186332048725635</v>
      </c>
      <c r="CQ49"/>
      <c r="CR49"/>
      <c r="CS49"/>
      <c r="CT49"/>
      <c r="CU49"/>
      <c r="CV49"/>
    </row>
    <row r="50" spans="1:100" ht="15" customHeight="1">
      <c r="A50" s="4">
        <v>51</v>
      </c>
      <c r="B50" s="30">
        <f t="shared" si="86"/>
        <v>1950</v>
      </c>
      <c r="C50" s="27">
        <f t="shared" si="81"/>
        <v>21.1</v>
      </c>
      <c r="D50" s="119">
        <f t="shared" si="35"/>
        <v>1662.2981631829971</v>
      </c>
      <c r="E50" s="28">
        <f t="shared" si="80"/>
        <v>0.98</v>
      </c>
      <c r="F50" s="29">
        <f t="shared" si="82"/>
        <v>794.48355593526264</v>
      </c>
      <c r="G50" s="49">
        <f t="shared" si="37"/>
        <v>10.308234314581942</v>
      </c>
      <c r="H50" s="27">
        <f t="shared" si="38"/>
        <v>77.072710193577279</v>
      </c>
      <c r="I50" s="50">
        <f t="shared" si="87"/>
        <v>22.43303681425272</v>
      </c>
      <c r="J50" s="43">
        <f t="shared" si="40"/>
        <v>22.314937728038164</v>
      </c>
      <c r="K50" s="145">
        <v>51</v>
      </c>
      <c r="L50" s="31">
        <f t="shared" si="88"/>
        <v>1462.5</v>
      </c>
      <c r="M50" s="27">
        <f t="shared" si="89"/>
        <v>21.1</v>
      </c>
      <c r="N50" s="28">
        <f t="shared" si="41"/>
        <v>0.89</v>
      </c>
      <c r="O50" s="29">
        <f t="shared" si="42"/>
        <v>720.87175296512942</v>
      </c>
      <c r="P50" s="49">
        <f t="shared" si="43"/>
        <v>9.982225848988854</v>
      </c>
      <c r="Q50" s="27">
        <f t="shared" si="90"/>
        <v>72.215532274111979</v>
      </c>
      <c r="R50" s="50">
        <f t="shared" si="91"/>
        <v>25.073931221676958</v>
      </c>
      <c r="S50" s="43">
        <f t="shared" si="44"/>
        <v>24.932161960618402</v>
      </c>
      <c r="T50" s="145">
        <v>51</v>
      </c>
      <c r="U50" s="31">
        <f t="shared" si="92"/>
        <v>1096.875</v>
      </c>
      <c r="V50" s="27">
        <f t="shared" si="93"/>
        <v>21.1</v>
      </c>
      <c r="W50" s="28">
        <f t="shared" si="45"/>
        <v>0.79</v>
      </c>
      <c r="X50" s="29">
        <f t="shared" si="46"/>
        <v>641.60858188077191</v>
      </c>
      <c r="Y50" s="49">
        <f t="shared" si="47"/>
        <v>9.6998942359364548</v>
      </c>
      <c r="Z50" s="27">
        <f t="shared" si="94"/>
        <v>66.145935849869531</v>
      </c>
      <c r="AA50" s="50">
        <f t="shared" si="95"/>
        <v>27.709460673279974</v>
      </c>
      <c r="AB50" s="43">
        <f t="shared" si="48"/>
        <v>27.539077090091325</v>
      </c>
      <c r="AC50" s="145">
        <v>51</v>
      </c>
      <c r="AD50" s="31">
        <f t="shared" si="96"/>
        <v>877.5</v>
      </c>
      <c r="AE50" s="27">
        <f t="shared" si="97"/>
        <v>21.1</v>
      </c>
      <c r="AF50" s="28">
        <f t="shared" si="49"/>
        <v>0.71</v>
      </c>
      <c r="AG50" s="29">
        <f t="shared" si="50"/>
        <v>578.04938796704357</v>
      </c>
      <c r="AH50" s="49">
        <f t="shared" si="51"/>
        <v>9.5072217231466478</v>
      </c>
      <c r="AI50" s="27">
        <f t="shared" si="98"/>
        <v>60.801084144246083</v>
      </c>
      <c r="AJ50" s="50">
        <f t="shared" si="99"/>
        <v>29.702100167522321</v>
      </c>
      <c r="AK50" s="43">
        <f t="shared" si="52"/>
        <v>29.507669412958236</v>
      </c>
      <c r="AL50" s="145">
        <v>51</v>
      </c>
      <c r="AM50" s="31" t="str">
        <f t="shared" si="100"/>
        <v/>
      </c>
      <c r="AN50" s="27" t="str">
        <f t="shared" si="101"/>
        <v/>
      </c>
      <c r="AO50" s="28" t="str">
        <f t="shared" si="53"/>
        <v/>
      </c>
      <c r="AP50" s="29" t="str">
        <f t="shared" si="54"/>
        <v/>
      </c>
      <c r="AQ50" s="49" t="str">
        <f t="shared" si="55"/>
        <v/>
      </c>
      <c r="AR50" s="27" t="str">
        <f t="shared" si="102"/>
        <v/>
      </c>
      <c r="AS50" s="50" t="str">
        <f t="shared" si="103"/>
        <v/>
      </c>
      <c r="AT50" s="43" t="str">
        <f t="shared" si="56"/>
        <v/>
      </c>
      <c r="AU50" s="145">
        <v>51</v>
      </c>
      <c r="AV50" s="31" t="str">
        <f t="shared" si="104"/>
        <v/>
      </c>
      <c r="AW50" s="27" t="str">
        <f t="shared" si="105"/>
        <v/>
      </c>
      <c r="AX50" s="28" t="str">
        <f t="shared" si="57"/>
        <v/>
      </c>
      <c r="AY50" s="29" t="str">
        <f t="shared" si="58"/>
        <v/>
      </c>
      <c r="AZ50" s="49" t="str">
        <f t="shared" si="59"/>
        <v/>
      </c>
      <c r="BA50" s="27" t="str">
        <f t="shared" si="106"/>
        <v/>
      </c>
      <c r="BB50" s="50" t="str">
        <f t="shared" si="107"/>
        <v/>
      </c>
      <c r="BC50" s="43" t="str">
        <f t="shared" si="60"/>
        <v/>
      </c>
      <c r="BD50" s="145">
        <v>51</v>
      </c>
      <c r="BE50" s="31" t="str">
        <f t="shared" si="108"/>
        <v/>
      </c>
      <c r="BF50" s="27" t="str">
        <f t="shared" si="109"/>
        <v/>
      </c>
      <c r="BG50" s="28" t="str">
        <f t="shared" si="61"/>
        <v/>
      </c>
      <c r="BH50" s="29" t="str">
        <f t="shared" si="62"/>
        <v/>
      </c>
      <c r="BI50" s="49" t="str">
        <f t="shared" si="63"/>
        <v/>
      </c>
      <c r="BJ50" s="27" t="str">
        <f t="shared" si="110"/>
        <v/>
      </c>
      <c r="BK50" s="50" t="str">
        <f t="shared" si="111"/>
        <v/>
      </c>
      <c r="BL50" s="43" t="str">
        <f t="shared" si="64"/>
        <v/>
      </c>
      <c r="BM50" s="145">
        <v>51</v>
      </c>
      <c r="BN50" s="31" t="str">
        <f t="shared" si="112"/>
        <v/>
      </c>
      <c r="BO50" s="27" t="str">
        <f t="shared" si="113"/>
        <v/>
      </c>
      <c r="BP50" s="28" t="str">
        <f t="shared" si="65"/>
        <v/>
      </c>
      <c r="BQ50" s="29" t="str">
        <f t="shared" si="66"/>
        <v/>
      </c>
      <c r="BR50" s="49" t="str">
        <f t="shared" si="67"/>
        <v/>
      </c>
      <c r="BS50" s="27" t="str">
        <f t="shared" si="114"/>
        <v/>
      </c>
      <c r="BT50" s="50" t="str">
        <f t="shared" si="115"/>
        <v/>
      </c>
      <c r="BU50" s="43" t="str">
        <f t="shared" si="68"/>
        <v/>
      </c>
      <c r="BV50" s="4">
        <v>51</v>
      </c>
      <c r="BX50" s="80">
        <v>51</v>
      </c>
      <c r="BY50" s="102">
        <f t="shared" si="116"/>
        <v>877.5</v>
      </c>
      <c r="BZ50" s="163">
        <f t="shared" si="69"/>
        <v>20.586656291029612</v>
      </c>
      <c r="CA50" s="102">
        <f t="shared" si="70"/>
        <v>29.512278530069096</v>
      </c>
      <c r="CB50" s="103">
        <f t="shared" si="117"/>
        <v>578.04938796704357</v>
      </c>
      <c r="CC50" s="104">
        <f t="shared" si="71"/>
        <v>0.71</v>
      </c>
      <c r="CD50" s="94">
        <f t="shared" si="72"/>
        <v>9.5072217231466478</v>
      </c>
      <c r="CE50" s="95">
        <f t="shared" si="83"/>
        <v>60.801084144246083</v>
      </c>
      <c r="CF50" s="96">
        <f t="shared" si="84"/>
        <v>29.702100167522321</v>
      </c>
      <c r="CG50" s="97">
        <f t="shared" si="85"/>
        <v>29.512278530069096</v>
      </c>
      <c r="CH50" s="22"/>
      <c r="CI50" s="80">
        <v>51</v>
      </c>
      <c r="CJ50" s="102">
        <f t="shared" si="73"/>
        <v>877.5</v>
      </c>
      <c r="CK50" s="102">
        <f t="shared" si="74"/>
        <v>20.586656291029612</v>
      </c>
      <c r="CL50" s="102">
        <f t="shared" si="75"/>
        <v>29.512278530069096</v>
      </c>
      <c r="CM50" s="102">
        <f t="shared" si="76"/>
        <v>578.04938796704357</v>
      </c>
      <c r="CN50" s="114">
        <f t="shared" si="77"/>
        <v>0.71</v>
      </c>
      <c r="CO50" s="102">
        <f t="shared" si="78"/>
        <v>1785.2400338478255</v>
      </c>
      <c r="CP50" s="114">
        <f t="shared" si="79"/>
        <v>22.314937728038164</v>
      </c>
      <c r="CQ50"/>
      <c r="CR50"/>
      <c r="CS50"/>
      <c r="CT50"/>
      <c r="CU50"/>
      <c r="CV50"/>
    </row>
    <row r="51" spans="1:100" ht="15" customHeight="1">
      <c r="A51" s="5">
        <v>52</v>
      </c>
      <c r="B51" s="34">
        <f t="shared" si="86"/>
        <v>1950</v>
      </c>
      <c r="C51" s="32">
        <f t="shared" si="81"/>
        <v>21.3</v>
      </c>
      <c r="D51" s="121">
        <f t="shared" si="35"/>
        <v>1658.5394944826949</v>
      </c>
      <c r="E51" s="33">
        <f t="shared" si="80"/>
        <v>0.98</v>
      </c>
      <c r="F51" s="35">
        <f t="shared" si="82"/>
        <v>806.68707598851472</v>
      </c>
      <c r="G51" s="53">
        <f t="shared" si="37"/>
        <v>10.383607341260443</v>
      </c>
      <c r="H51" s="32">
        <f t="shared" si="38"/>
        <v>77.688518977701705</v>
      </c>
      <c r="I51" s="54">
        <f t="shared" si="87"/>
        <v>22.522478177432266</v>
      </c>
      <c r="J51" s="45">
        <f t="shared" si="40"/>
        <v>22.399619095150676</v>
      </c>
      <c r="K51" s="145">
        <v>52</v>
      </c>
      <c r="L51" s="36">
        <f t="shared" si="88"/>
        <v>1462.5</v>
      </c>
      <c r="M51" s="32">
        <f t="shared" si="89"/>
        <v>21.3</v>
      </c>
      <c r="N51" s="33">
        <f t="shared" si="41"/>
        <v>0.89</v>
      </c>
      <c r="O51" s="35">
        <f t="shared" si="42"/>
        <v>732.36503041749097</v>
      </c>
      <c r="P51" s="53">
        <f t="shared" si="43"/>
        <v>10.054508748031402</v>
      </c>
      <c r="Q51" s="32">
        <f t="shared" si="90"/>
        <v>72.839464241441192</v>
      </c>
      <c r="R51" s="54">
        <f t="shared" si="91"/>
        <v>25.182015871394896</v>
      </c>
      <c r="S51" s="45">
        <f t="shared" si="44"/>
        <v>25.035411049622553</v>
      </c>
      <c r="T51" s="145">
        <v>52</v>
      </c>
      <c r="U51" s="36">
        <f t="shared" si="92"/>
        <v>1096.875</v>
      </c>
      <c r="V51" s="32">
        <f t="shared" si="93"/>
        <v>21.3</v>
      </c>
      <c r="W51" s="33">
        <f t="shared" si="45"/>
        <v>0.79</v>
      </c>
      <c r="X51" s="35">
        <f t="shared" si="46"/>
        <v>652.24155868433252</v>
      </c>
      <c r="Y51" s="53">
        <f t="shared" si="47"/>
        <v>9.7695010059453313</v>
      </c>
      <c r="Z51" s="32">
        <f t="shared" si="94"/>
        <v>66.76303715895051</v>
      </c>
      <c r="AA51" s="54">
        <f t="shared" si="95"/>
        <v>27.838416799696208</v>
      </c>
      <c r="AB51" s="45">
        <f t="shared" si="48"/>
        <v>27.663022148284387</v>
      </c>
      <c r="AC51" s="145">
        <v>52</v>
      </c>
      <c r="AD51" s="36">
        <f t="shared" si="96"/>
        <v>877.5</v>
      </c>
      <c r="AE51" s="32">
        <f t="shared" si="97"/>
        <v>21.3</v>
      </c>
      <c r="AF51" s="33">
        <f t="shared" si="49"/>
        <v>0.71</v>
      </c>
      <c r="AG51" s="35">
        <f t="shared" si="50"/>
        <v>587.92082312671664</v>
      </c>
      <c r="AH51" s="53">
        <f t="shared" si="51"/>
        <v>9.5750022134134412</v>
      </c>
      <c r="AI51" s="32">
        <f t="shared" si="98"/>
        <v>61.401638351906527</v>
      </c>
      <c r="AJ51" s="54">
        <f t="shared" si="99"/>
        <v>29.848428890811867</v>
      </c>
      <c r="AK51" s="45">
        <f t="shared" si="52"/>
        <v>29.648794416664717</v>
      </c>
      <c r="AL51" s="145">
        <v>52</v>
      </c>
      <c r="AM51" s="36" t="str">
        <f t="shared" si="100"/>
        <v/>
      </c>
      <c r="AN51" s="32" t="str">
        <f t="shared" si="101"/>
        <v/>
      </c>
      <c r="AO51" s="33" t="str">
        <f t="shared" si="53"/>
        <v/>
      </c>
      <c r="AP51" s="35" t="str">
        <f t="shared" si="54"/>
        <v/>
      </c>
      <c r="AQ51" s="53" t="str">
        <f t="shared" si="55"/>
        <v/>
      </c>
      <c r="AR51" s="32" t="str">
        <f t="shared" si="102"/>
        <v/>
      </c>
      <c r="AS51" s="54" t="str">
        <f t="shared" si="103"/>
        <v/>
      </c>
      <c r="AT51" s="45" t="str">
        <f t="shared" si="56"/>
        <v/>
      </c>
      <c r="AU51" s="145">
        <v>52</v>
      </c>
      <c r="AV51" s="36" t="str">
        <f t="shared" si="104"/>
        <v/>
      </c>
      <c r="AW51" s="32" t="str">
        <f t="shared" si="105"/>
        <v/>
      </c>
      <c r="AX51" s="33" t="str">
        <f t="shared" si="57"/>
        <v/>
      </c>
      <c r="AY51" s="35" t="str">
        <f t="shared" si="58"/>
        <v/>
      </c>
      <c r="AZ51" s="53" t="str">
        <f t="shared" si="59"/>
        <v/>
      </c>
      <c r="BA51" s="32" t="str">
        <f t="shared" si="106"/>
        <v/>
      </c>
      <c r="BB51" s="54" t="str">
        <f t="shared" si="107"/>
        <v/>
      </c>
      <c r="BC51" s="45" t="str">
        <f t="shared" si="60"/>
        <v/>
      </c>
      <c r="BD51" s="145">
        <v>52</v>
      </c>
      <c r="BE51" s="36" t="str">
        <f t="shared" si="108"/>
        <v/>
      </c>
      <c r="BF51" s="32" t="str">
        <f t="shared" si="109"/>
        <v/>
      </c>
      <c r="BG51" s="33" t="str">
        <f t="shared" si="61"/>
        <v/>
      </c>
      <c r="BH51" s="35" t="str">
        <f t="shared" si="62"/>
        <v/>
      </c>
      <c r="BI51" s="53" t="str">
        <f t="shared" si="63"/>
        <v/>
      </c>
      <c r="BJ51" s="32" t="str">
        <f t="shared" si="110"/>
        <v/>
      </c>
      <c r="BK51" s="54" t="str">
        <f t="shared" si="111"/>
        <v/>
      </c>
      <c r="BL51" s="45" t="str">
        <f t="shared" si="64"/>
        <v/>
      </c>
      <c r="BM51" s="145">
        <v>52</v>
      </c>
      <c r="BN51" s="36" t="str">
        <f t="shared" si="112"/>
        <v/>
      </c>
      <c r="BO51" s="32" t="str">
        <f t="shared" si="113"/>
        <v/>
      </c>
      <c r="BP51" s="33" t="str">
        <f t="shared" si="65"/>
        <v/>
      </c>
      <c r="BQ51" s="35" t="str">
        <f t="shared" si="66"/>
        <v/>
      </c>
      <c r="BR51" s="53" t="str">
        <f t="shared" si="67"/>
        <v/>
      </c>
      <c r="BS51" s="32" t="str">
        <f t="shared" si="114"/>
        <v/>
      </c>
      <c r="BT51" s="54" t="str">
        <f t="shared" si="115"/>
        <v/>
      </c>
      <c r="BU51" s="45" t="str">
        <f t="shared" si="68"/>
        <v/>
      </c>
      <c r="BV51" s="5">
        <v>52</v>
      </c>
      <c r="BX51" s="81">
        <v>52</v>
      </c>
      <c r="BY51" s="105">
        <f t="shared" si="116"/>
        <v>877.5</v>
      </c>
      <c r="BZ51" s="164">
        <f t="shared" si="69"/>
        <v>20.770906018906668</v>
      </c>
      <c r="CA51" s="105">
        <f t="shared" si="70"/>
        <v>29.653544949453757</v>
      </c>
      <c r="CB51" s="106">
        <f t="shared" si="117"/>
        <v>587.92082312671664</v>
      </c>
      <c r="CC51" s="107">
        <f t="shared" si="71"/>
        <v>0.71</v>
      </c>
      <c r="CD51" s="88">
        <f t="shared" si="72"/>
        <v>9.5750022134134412</v>
      </c>
      <c r="CE51" s="23">
        <f t="shared" si="83"/>
        <v>61.401638351906527</v>
      </c>
      <c r="CF51" s="24">
        <f t="shared" si="84"/>
        <v>29.848428890811867</v>
      </c>
      <c r="CG51" s="89">
        <f t="shared" si="85"/>
        <v>29.653544949453757</v>
      </c>
      <c r="CH51" s="22"/>
      <c r="CI51" s="81">
        <v>52</v>
      </c>
      <c r="CJ51" s="105">
        <f t="shared" si="73"/>
        <v>877.5</v>
      </c>
      <c r="CK51" s="105">
        <f t="shared" si="74"/>
        <v>20.770906018906668</v>
      </c>
      <c r="CL51" s="105">
        <f t="shared" si="75"/>
        <v>29.653544949453757</v>
      </c>
      <c r="CM51" s="105">
        <f t="shared" si="76"/>
        <v>587.92082312671664</v>
      </c>
      <c r="CN51" s="115">
        <f t="shared" si="77"/>
        <v>0.71</v>
      </c>
      <c r="CO51" s="105">
        <f t="shared" si="78"/>
        <v>1781.4813651475233</v>
      </c>
      <c r="CP51" s="115">
        <f t="shared" si="79"/>
        <v>22.399619095150676</v>
      </c>
      <c r="CQ51"/>
      <c r="CR51"/>
      <c r="CS51"/>
      <c r="CT51"/>
      <c r="CU51"/>
      <c r="CV51"/>
    </row>
    <row r="52" spans="1:100" ht="15" customHeight="1">
      <c r="A52" s="5">
        <v>53</v>
      </c>
      <c r="B52" s="34">
        <f t="shared" si="86"/>
        <v>1950</v>
      </c>
      <c r="C52" s="32">
        <f t="shared" si="81"/>
        <v>21.6</v>
      </c>
      <c r="D52" s="121">
        <f t="shared" si="35"/>
        <v>1652.9006322963664</v>
      </c>
      <c r="E52" s="33">
        <f t="shared" si="80"/>
        <v>0.98</v>
      </c>
      <c r="F52" s="35">
        <f t="shared" si="82"/>
        <v>825.09923561621235</v>
      </c>
      <c r="G52" s="53">
        <f t="shared" si="37"/>
        <v>10.496666881278195</v>
      </c>
      <c r="H52" s="32">
        <f t="shared" si="38"/>
        <v>78.60583220830371</v>
      </c>
      <c r="I52" s="54">
        <f t="shared" si="87"/>
        <v>22.655055926842355</v>
      </c>
      <c r="J52" s="45">
        <f t="shared" si="40"/>
        <v>22.525093748699128</v>
      </c>
      <c r="K52" s="145">
        <v>53</v>
      </c>
      <c r="L52" s="36">
        <f t="shared" si="88"/>
        <v>1462.5</v>
      </c>
      <c r="M52" s="32">
        <f t="shared" si="89"/>
        <v>21.6</v>
      </c>
      <c r="N52" s="33">
        <f t="shared" si="41"/>
        <v>0.89</v>
      </c>
      <c r="O52" s="35">
        <f t="shared" si="42"/>
        <v>749.71653848398159</v>
      </c>
      <c r="P52" s="53">
        <f t="shared" si="43"/>
        <v>10.162933096595225</v>
      </c>
      <c r="Q52" s="32">
        <f t="shared" si="90"/>
        <v>73.769701262241981</v>
      </c>
      <c r="R52" s="54">
        <f t="shared" si="91"/>
        <v>25.342306218003984</v>
      </c>
      <c r="S52" s="45">
        <f t="shared" si="44"/>
        <v>25.188490830226332</v>
      </c>
      <c r="T52" s="145">
        <v>53</v>
      </c>
      <c r="U52" s="36">
        <f t="shared" si="92"/>
        <v>1096.875</v>
      </c>
      <c r="V52" s="32">
        <f t="shared" si="93"/>
        <v>21.6</v>
      </c>
      <c r="W52" s="33">
        <f t="shared" si="45"/>
        <v>0.8</v>
      </c>
      <c r="X52" s="35">
        <f t="shared" si="46"/>
        <v>668.30617432265012</v>
      </c>
      <c r="Y52" s="53">
        <f t="shared" si="47"/>
        <v>9.873911160958647</v>
      </c>
      <c r="Z52" s="32">
        <f t="shared" si="94"/>
        <v>67.684037604584347</v>
      </c>
      <c r="AA52" s="54">
        <f t="shared" si="95"/>
        <v>28.029775495114833</v>
      </c>
      <c r="AB52" s="45">
        <f t="shared" si="48"/>
        <v>27.846912579628306</v>
      </c>
      <c r="AC52" s="145">
        <v>53</v>
      </c>
      <c r="AD52" s="36">
        <f t="shared" si="96"/>
        <v>877.5</v>
      </c>
      <c r="AE52" s="32">
        <f t="shared" si="97"/>
        <v>21.6</v>
      </c>
      <c r="AF52" s="33">
        <f t="shared" si="49"/>
        <v>0.72</v>
      </c>
      <c r="AG52" s="35">
        <f t="shared" si="50"/>
        <v>602.84439123067432</v>
      </c>
      <c r="AH52" s="53">
        <f t="shared" si="51"/>
        <v>9.6766729488136303</v>
      </c>
      <c r="AI52" s="32">
        <f t="shared" si="98"/>
        <v>62.298725442052231</v>
      </c>
      <c r="AJ52" s="54">
        <f t="shared" si="99"/>
        <v>30.065683236597383</v>
      </c>
      <c r="AK52" s="45">
        <f t="shared" si="52"/>
        <v>29.858295323310408</v>
      </c>
      <c r="AL52" s="145">
        <v>53</v>
      </c>
      <c r="AM52" s="36" t="str">
        <f t="shared" si="100"/>
        <v/>
      </c>
      <c r="AN52" s="32" t="str">
        <f t="shared" si="101"/>
        <v/>
      </c>
      <c r="AO52" s="33" t="str">
        <f t="shared" si="53"/>
        <v/>
      </c>
      <c r="AP52" s="35" t="str">
        <f t="shared" si="54"/>
        <v/>
      </c>
      <c r="AQ52" s="53" t="str">
        <f t="shared" si="55"/>
        <v/>
      </c>
      <c r="AR52" s="32" t="str">
        <f t="shared" si="102"/>
        <v/>
      </c>
      <c r="AS52" s="54" t="str">
        <f t="shared" si="103"/>
        <v/>
      </c>
      <c r="AT52" s="45" t="str">
        <f t="shared" si="56"/>
        <v/>
      </c>
      <c r="AU52" s="145">
        <v>53</v>
      </c>
      <c r="AV52" s="36" t="str">
        <f t="shared" si="104"/>
        <v/>
      </c>
      <c r="AW52" s="32" t="str">
        <f t="shared" si="105"/>
        <v/>
      </c>
      <c r="AX52" s="33" t="str">
        <f t="shared" si="57"/>
        <v/>
      </c>
      <c r="AY52" s="35" t="str">
        <f t="shared" si="58"/>
        <v/>
      </c>
      <c r="AZ52" s="53" t="str">
        <f t="shared" si="59"/>
        <v/>
      </c>
      <c r="BA52" s="32" t="str">
        <f t="shared" si="106"/>
        <v/>
      </c>
      <c r="BB52" s="54" t="str">
        <f t="shared" si="107"/>
        <v/>
      </c>
      <c r="BC52" s="45" t="str">
        <f t="shared" si="60"/>
        <v/>
      </c>
      <c r="BD52" s="145">
        <v>53</v>
      </c>
      <c r="BE52" s="36" t="str">
        <f t="shared" si="108"/>
        <v/>
      </c>
      <c r="BF52" s="32" t="str">
        <f t="shared" si="109"/>
        <v/>
      </c>
      <c r="BG52" s="33" t="str">
        <f t="shared" si="61"/>
        <v/>
      </c>
      <c r="BH52" s="35" t="str">
        <f t="shared" si="62"/>
        <v/>
      </c>
      <c r="BI52" s="53" t="str">
        <f t="shared" si="63"/>
        <v/>
      </c>
      <c r="BJ52" s="32" t="str">
        <f t="shared" si="110"/>
        <v/>
      </c>
      <c r="BK52" s="54" t="str">
        <f t="shared" si="111"/>
        <v/>
      </c>
      <c r="BL52" s="45" t="str">
        <f t="shared" si="64"/>
        <v/>
      </c>
      <c r="BM52" s="145">
        <v>53</v>
      </c>
      <c r="BN52" s="36" t="str">
        <f t="shared" si="112"/>
        <v/>
      </c>
      <c r="BO52" s="32" t="str">
        <f t="shared" si="113"/>
        <v/>
      </c>
      <c r="BP52" s="33" t="str">
        <f t="shared" si="65"/>
        <v/>
      </c>
      <c r="BQ52" s="35" t="str">
        <f t="shared" si="66"/>
        <v/>
      </c>
      <c r="BR52" s="53" t="str">
        <f t="shared" si="67"/>
        <v/>
      </c>
      <c r="BS52" s="32" t="str">
        <f t="shared" si="114"/>
        <v/>
      </c>
      <c r="BT52" s="54" t="str">
        <f t="shared" si="115"/>
        <v/>
      </c>
      <c r="BU52" s="45" t="str">
        <f t="shared" si="68"/>
        <v/>
      </c>
      <c r="BV52" s="5">
        <v>53</v>
      </c>
      <c r="BX52" s="81">
        <v>53</v>
      </c>
      <c r="BY52" s="105">
        <f t="shared" si="116"/>
        <v>877.5</v>
      </c>
      <c r="BZ52" s="164">
        <f t="shared" si="69"/>
        <v>21.047280610722257</v>
      </c>
      <c r="CA52" s="105">
        <f t="shared" si="70"/>
        <v>29.863257979616716</v>
      </c>
      <c r="CB52" s="106">
        <f t="shared" si="117"/>
        <v>602.84439123067432</v>
      </c>
      <c r="CC52" s="107">
        <f t="shared" si="71"/>
        <v>0.72</v>
      </c>
      <c r="CD52" s="88">
        <f t="shared" si="72"/>
        <v>9.6766729488136303</v>
      </c>
      <c r="CE52" s="23">
        <f t="shared" si="83"/>
        <v>62.298725442052231</v>
      </c>
      <c r="CF52" s="24">
        <f t="shared" si="84"/>
        <v>30.065683236597383</v>
      </c>
      <c r="CG52" s="89">
        <f t="shared" si="85"/>
        <v>29.863257979616716</v>
      </c>
      <c r="CH52" s="22"/>
      <c r="CI52" s="81">
        <v>53</v>
      </c>
      <c r="CJ52" s="105">
        <f t="shared" si="73"/>
        <v>877.5</v>
      </c>
      <c r="CK52" s="105">
        <f t="shared" si="74"/>
        <v>21.047280610722257</v>
      </c>
      <c r="CL52" s="105">
        <f t="shared" si="75"/>
        <v>29.863257979616716</v>
      </c>
      <c r="CM52" s="105">
        <f t="shared" si="76"/>
        <v>602.84439123067432</v>
      </c>
      <c r="CN52" s="115">
        <f t="shared" si="77"/>
        <v>0.72</v>
      </c>
      <c r="CO52" s="105">
        <f t="shared" si="78"/>
        <v>1775.8425029611949</v>
      </c>
      <c r="CP52" s="115">
        <f t="shared" si="79"/>
        <v>22.525093748699128</v>
      </c>
      <c r="CQ52"/>
      <c r="CR52"/>
      <c r="CS52"/>
      <c r="CT52"/>
      <c r="CU52"/>
      <c r="CV52"/>
    </row>
    <row r="53" spans="1:100" ht="15" customHeight="1">
      <c r="A53" s="5">
        <v>54</v>
      </c>
      <c r="B53" s="34">
        <f t="shared" si="86"/>
        <v>1950</v>
      </c>
      <c r="C53" s="32">
        <f t="shared" si="81"/>
        <v>21.9</v>
      </c>
      <c r="D53" s="121">
        <f t="shared" si="35"/>
        <v>1647.2615003556621</v>
      </c>
      <c r="E53" s="33">
        <f t="shared" si="80"/>
        <v>0.99</v>
      </c>
      <c r="F53" s="35">
        <f t="shared" si="82"/>
        <v>843.63834113843552</v>
      </c>
      <c r="G53" s="53">
        <f t="shared" si="37"/>
        <v>10.609726421295948</v>
      </c>
      <c r="H53" s="32">
        <f t="shared" si="38"/>
        <v>79.515560311251406</v>
      </c>
      <c r="I53" s="54">
        <f t="shared" si="87"/>
        <v>22.785775568470637</v>
      </c>
      <c r="J53" s="45">
        <f t="shared" si="40"/>
        <v>22.648753569796011</v>
      </c>
      <c r="K53" s="145">
        <v>54</v>
      </c>
      <c r="L53" s="36">
        <f t="shared" si="88"/>
        <v>1462.5</v>
      </c>
      <c r="M53" s="32">
        <f t="shared" si="89"/>
        <v>21.9</v>
      </c>
      <c r="N53" s="33">
        <f t="shared" si="41"/>
        <v>0.9</v>
      </c>
      <c r="O53" s="35">
        <f t="shared" si="42"/>
        <v>767.20062982999309</v>
      </c>
      <c r="P53" s="53">
        <f t="shared" si="43"/>
        <v>10.271357445159047</v>
      </c>
      <c r="Q53" s="32">
        <f t="shared" si="90"/>
        <v>74.693207195469512</v>
      </c>
      <c r="R53" s="54">
        <f t="shared" si="91"/>
        <v>25.500440100022377</v>
      </c>
      <c r="S53" s="45">
        <f t="shared" si="44"/>
        <v>25.339464370299734</v>
      </c>
      <c r="T53" s="145">
        <v>54</v>
      </c>
      <c r="U53" s="36">
        <f t="shared" si="92"/>
        <v>1096.875</v>
      </c>
      <c r="V53" s="32">
        <f t="shared" si="93"/>
        <v>21.9</v>
      </c>
      <c r="W53" s="33">
        <f t="shared" si="45"/>
        <v>0.8</v>
      </c>
      <c r="X53" s="35">
        <f t="shared" si="46"/>
        <v>684.50768963322855</v>
      </c>
      <c r="Y53" s="53">
        <f t="shared" si="47"/>
        <v>9.9783213159719608</v>
      </c>
      <c r="Z53" s="32">
        <f t="shared" si="94"/>
        <v>68.599483616303303</v>
      </c>
      <c r="AA53" s="54">
        <f t="shared" si="95"/>
        <v>28.218694220084416</v>
      </c>
      <c r="AB53" s="45">
        <f t="shared" si="48"/>
        <v>28.028419867434938</v>
      </c>
      <c r="AC53" s="145">
        <v>54</v>
      </c>
      <c r="AD53" s="36">
        <f t="shared" si="96"/>
        <v>877.5</v>
      </c>
      <c r="AE53" s="32">
        <f t="shared" si="97"/>
        <v>21.9</v>
      </c>
      <c r="AF53" s="33">
        <f t="shared" si="49"/>
        <v>0.72</v>
      </c>
      <c r="AG53" s="35">
        <f t="shared" si="50"/>
        <v>617.90646397472176</v>
      </c>
      <c r="AH53" s="53">
        <f t="shared" si="51"/>
        <v>9.7783436842138194</v>
      </c>
      <c r="AI53" s="32">
        <f t="shared" si="98"/>
        <v>63.19132195898078</v>
      </c>
      <c r="AJ53" s="54">
        <f t="shared" si="99"/>
        <v>30.280303039477214</v>
      </c>
      <c r="AK53" s="45">
        <f t="shared" si="52"/>
        <v>30.065223045554685</v>
      </c>
      <c r="AL53" s="145">
        <v>54</v>
      </c>
      <c r="AM53" s="36" t="str">
        <f t="shared" si="100"/>
        <v/>
      </c>
      <c r="AN53" s="32" t="str">
        <f t="shared" si="101"/>
        <v/>
      </c>
      <c r="AO53" s="33" t="str">
        <f t="shared" si="53"/>
        <v/>
      </c>
      <c r="AP53" s="35" t="str">
        <f t="shared" si="54"/>
        <v/>
      </c>
      <c r="AQ53" s="53" t="str">
        <f t="shared" si="55"/>
        <v/>
      </c>
      <c r="AR53" s="32" t="str">
        <f t="shared" si="102"/>
        <v/>
      </c>
      <c r="AS53" s="54" t="str">
        <f t="shared" si="103"/>
        <v/>
      </c>
      <c r="AT53" s="45" t="str">
        <f t="shared" si="56"/>
        <v/>
      </c>
      <c r="AU53" s="145">
        <v>54</v>
      </c>
      <c r="AV53" s="36" t="str">
        <f t="shared" si="104"/>
        <v/>
      </c>
      <c r="AW53" s="32" t="str">
        <f t="shared" si="105"/>
        <v/>
      </c>
      <c r="AX53" s="33" t="str">
        <f t="shared" si="57"/>
        <v/>
      </c>
      <c r="AY53" s="35" t="str">
        <f t="shared" si="58"/>
        <v/>
      </c>
      <c r="AZ53" s="53" t="str">
        <f t="shared" si="59"/>
        <v/>
      </c>
      <c r="BA53" s="32" t="str">
        <f t="shared" si="106"/>
        <v/>
      </c>
      <c r="BB53" s="54" t="str">
        <f t="shared" si="107"/>
        <v/>
      </c>
      <c r="BC53" s="45" t="str">
        <f t="shared" si="60"/>
        <v/>
      </c>
      <c r="BD53" s="145">
        <v>54</v>
      </c>
      <c r="BE53" s="36" t="str">
        <f t="shared" si="108"/>
        <v/>
      </c>
      <c r="BF53" s="32" t="str">
        <f t="shared" si="109"/>
        <v/>
      </c>
      <c r="BG53" s="33" t="str">
        <f t="shared" si="61"/>
        <v/>
      </c>
      <c r="BH53" s="35" t="str">
        <f t="shared" si="62"/>
        <v/>
      </c>
      <c r="BI53" s="53" t="str">
        <f t="shared" si="63"/>
        <v/>
      </c>
      <c r="BJ53" s="32" t="str">
        <f t="shared" si="110"/>
        <v/>
      </c>
      <c r="BK53" s="54" t="str">
        <f t="shared" si="111"/>
        <v/>
      </c>
      <c r="BL53" s="45" t="str">
        <f t="shared" si="64"/>
        <v/>
      </c>
      <c r="BM53" s="145">
        <v>54</v>
      </c>
      <c r="BN53" s="36" t="str">
        <f t="shared" si="112"/>
        <v/>
      </c>
      <c r="BO53" s="32" t="str">
        <f t="shared" si="113"/>
        <v/>
      </c>
      <c r="BP53" s="33" t="str">
        <f t="shared" si="65"/>
        <v/>
      </c>
      <c r="BQ53" s="35" t="str">
        <f t="shared" si="66"/>
        <v/>
      </c>
      <c r="BR53" s="53" t="str">
        <f t="shared" si="67"/>
        <v/>
      </c>
      <c r="BS53" s="32" t="str">
        <f t="shared" si="114"/>
        <v/>
      </c>
      <c r="BT53" s="54" t="str">
        <f t="shared" si="115"/>
        <v/>
      </c>
      <c r="BU53" s="45" t="str">
        <f t="shared" si="68"/>
        <v/>
      </c>
      <c r="BV53" s="5">
        <v>54</v>
      </c>
      <c r="BX53" s="81">
        <v>54</v>
      </c>
      <c r="BY53" s="105">
        <f t="shared" si="116"/>
        <v>877.5</v>
      </c>
      <c r="BZ53" s="164">
        <f t="shared" si="69"/>
        <v>21.323655202537839</v>
      </c>
      <c r="CA53" s="105">
        <f t="shared" si="70"/>
        <v>30.070397825378262</v>
      </c>
      <c r="CB53" s="106">
        <f t="shared" si="117"/>
        <v>617.90646397472176</v>
      </c>
      <c r="CC53" s="107">
        <f t="shared" si="71"/>
        <v>0.72</v>
      </c>
      <c r="CD53" s="88">
        <f t="shared" si="72"/>
        <v>9.7783436842138194</v>
      </c>
      <c r="CE53" s="23">
        <f t="shared" si="83"/>
        <v>63.19132195898078</v>
      </c>
      <c r="CF53" s="24">
        <f t="shared" si="84"/>
        <v>30.280303039477214</v>
      </c>
      <c r="CG53" s="89">
        <f t="shared" si="85"/>
        <v>30.070397825378262</v>
      </c>
      <c r="CH53" s="22"/>
      <c r="CI53" s="81">
        <v>54</v>
      </c>
      <c r="CJ53" s="105">
        <f t="shared" si="73"/>
        <v>877.5</v>
      </c>
      <c r="CK53" s="105">
        <f t="shared" si="74"/>
        <v>21.323655202537839</v>
      </c>
      <c r="CL53" s="105">
        <f t="shared" si="75"/>
        <v>30.070397825378262</v>
      </c>
      <c r="CM53" s="105">
        <f t="shared" si="76"/>
        <v>617.90646397472176</v>
      </c>
      <c r="CN53" s="115">
        <f t="shared" si="77"/>
        <v>0.72</v>
      </c>
      <c r="CO53" s="105">
        <f t="shared" si="78"/>
        <v>1770.2033710204905</v>
      </c>
      <c r="CP53" s="115">
        <f t="shared" si="79"/>
        <v>22.648753569796011</v>
      </c>
      <c r="CQ53"/>
      <c r="CR53"/>
      <c r="CS53"/>
      <c r="CT53"/>
      <c r="CU53"/>
      <c r="CV53"/>
    </row>
    <row r="54" spans="1:100" ht="15" customHeight="1">
      <c r="A54" s="5">
        <v>55</v>
      </c>
      <c r="B54" s="34">
        <f t="shared" si="86"/>
        <v>1950</v>
      </c>
      <c r="C54" s="32">
        <f t="shared" si="81"/>
        <v>22.1</v>
      </c>
      <c r="D54" s="121">
        <f t="shared" si="35"/>
        <v>1643.5023403325968</v>
      </c>
      <c r="E54" s="33">
        <f t="shared" si="80"/>
        <v>0.99</v>
      </c>
      <c r="F54" s="35">
        <f t="shared" si="82"/>
        <v>856.06755763637636</v>
      </c>
      <c r="G54" s="53">
        <f t="shared" si="37"/>
        <v>10.68509944797445</v>
      </c>
      <c r="H54" s="32">
        <f t="shared" si="38"/>
        <v>80.117883956490374</v>
      </c>
      <c r="I54" s="54">
        <f t="shared" si="87"/>
        <v>22.871912916972452</v>
      </c>
      <c r="J54" s="45">
        <f t="shared" si="40"/>
        <v>22.730207872732635</v>
      </c>
      <c r="K54" s="145">
        <v>55</v>
      </c>
      <c r="L54" s="36">
        <f t="shared" si="88"/>
        <v>1462.5</v>
      </c>
      <c r="M54" s="32">
        <f t="shared" si="89"/>
        <v>22.1</v>
      </c>
      <c r="N54" s="33">
        <f t="shared" si="41"/>
        <v>0.9</v>
      </c>
      <c r="O54" s="35">
        <f t="shared" si="42"/>
        <v>778.92962482822816</v>
      </c>
      <c r="P54" s="53">
        <f t="shared" si="43"/>
        <v>10.343640344201596</v>
      </c>
      <c r="Q54" s="32">
        <f t="shared" si="90"/>
        <v>75.305172928298688</v>
      </c>
      <c r="R54" s="54">
        <f t="shared" si="91"/>
        <v>25.604690288208428</v>
      </c>
      <c r="S54" s="45">
        <f t="shared" si="44"/>
        <v>25.438968302381081</v>
      </c>
      <c r="T54" s="145">
        <v>55</v>
      </c>
      <c r="U54" s="36">
        <f t="shared" si="92"/>
        <v>1096.875</v>
      </c>
      <c r="V54" s="32">
        <f t="shared" si="93"/>
        <v>22.1</v>
      </c>
      <c r="W54" s="33">
        <f t="shared" si="45"/>
        <v>0.81</v>
      </c>
      <c r="X54" s="35">
        <f t="shared" si="46"/>
        <v>695.38405559121543</v>
      </c>
      <c r="Y54" s="53">
        <f t="shared" si="47"/>
        <v>10.047928085980837</v>
      </c>
      <c r="Z54" s="32">
        <f t="shared" si="94"/>
        <v>69.206711039406784</v>
      </c>
      <c r="AA54" s="54">
        <f t="shared" si="95"/>
        <v>28.343311868833698</v>
      </c>
      <c r="AB54" s="45">
        <f t="shared" si="48"/>
        <v>28.148127491105914</v>
      </c>
      <c r="AC54" s="145">
        <v>55</v>
      </c>
      <c r="AD54" s="36">
        <f t="shared" si="96"/>
        <v>877.5</v>
      </c>
      <c r="AE54" s="32">
        <f t="shared" si="97"/>
        <v>22.1</v>
      </c>
      <c r="AF54" s="33">
        <f t="shared" si="49"/>
        <v>0.73</v>
      </c>
      <c r="AG54" s="35">
        <f t="shared" si="50"/>
        <v>628.02413943075601</v>
      </c>
      <c r="AH54" s="53">
        <f t="shared" si="51"/>
        <v>9.8461241744806127</v>
      </c>
      <c r="AI54" s="32">
        <f t="shared" si="98"/>
        <v>63.783893875570037</v>
      </c>
      <c r="AJ54" s="54">
        <f t="shared" si="99"/>
        <v>30.421947393057298</v>
      </c>
      <c r="AK54" s="45">
        <f t="shared" si="52"/>
        <v>30.201772778522233</v>
      </c>
      <c r="AL54" s="145">
        <v>55</v>
      </c>
      <c r="AM54" s="36">
        <f t="shared" si="100"/>
        <v>702</v>
      </c>
      <c r="AN54" s="32">
        <f t="shared" si="101"/>
        <v>22.1</v>
      </c>
      <c r="AO54" s="33">
        <f t="shared" si="53"/>
        <v>0.65</v>
      </c>
      <c r="AP54" s="35">
        <f t="shared" si="54"/>
        <v>560.19364257433278</v>
      </c>
      <c r="AQ54" s="53">
        <f t="shared" si="55"/>
        <v>9.6656252687846695</v>
      </c>
      <c r="AR54" s="32">
        <f t="shared" si="102"/>
        <v>57.957310261498485</v>
      </c>
      <c r="AS54" s="54">
        <f t="shared" si="103"/>
        <v>32.422060683524833</v>
      </c>
      <c r="AT54" s="45">
        <f t="shared" si="56"/>
        <v>32.176251974763424</v>
      </c>
      <c r="AU54" s="145">
        <v>55</v>
      </c>
      <c r="AV54" s="36" t="str">
        <f t="shared" si="104"/>
        <v/>
      </c>
      <c r="AW54" s="32" t="str">
        <f t="shared" si="105"/>
        <v/>
      </c>
      <c r="AX54" s="33" t="str">
        <f t="shared" si="57"/>
        <v/>
      </c>
      <c r="AY54" s="35" t="str">
        <f t="shared" si="58"/>
        <v/>
      </c>
      <c r="AZ54" s="53" t="str">
        <f t="shared" si="59"/>
        <v/>
      </c>
      <c r="BA54" s="32" t="str">
        <f t="shared" si="106"/>
        <v/>
      </c>
      <c r="BB54" s="54" t="str">
        <f t="shared" si="107"/>
        <v/>
      </c>
      <c r="BC54" s="45" t="str">
        <f t="shared" si="60"/>
        <v/>
      </c>
      <c r="BD54" s="145">
        <v>55</v>
      </c>
      <c r="BE54" s="36" t="str">
        <f t="shared" si="108"/>
        <v/>
      </c>
      <c r="BF54" s="32" t="str">
        <f t="shared" si="109"/>
        <v/>
      </c>
      <c r="BG54" s="33" t="str">
        <f t="shared" si="61"/>
        <v/>
      </c>
      <c r="BH54" s="35" t="str">
        <f t="shared" si="62"/>
        <v/>
      </c>
      <c r="BI54" s="53" t="str">
        <f t="shared" si="63"/>
        <v/>
      </c>
      <c r="BJ54" s="32" t="str">
        <f t="shared" si="110"/>
        <v/>
      </c>
      <c r="BK54" s="54" t="str">
        <f t="shared" si="111"/>
        <v/>
      </c>
      <c r="BL54" s="45" t="str">
        <f t="shared" si="64"/>
        <v/>
      </c>
      <c r="BM54" s="145">
        <v>55</v>
      </c>
      <c r="BN54" s="36" t="str">
        <f t="shared" si="112"/>
        <v/>
      </c>
      <c r="BO54" s="32" t="str">
        <f t="shared" si="113"/>
        <v/>
      </c>
      <c r="BP54" s="33" t="str">
        <f t="shared" si="65"/>
        <v/>
      </c>
      <c r="BQ54" s="35" t="str">
        <f t="shared" si="66"/>
        <v/>
      </c>
      <c r="BR54" s="53" t="str">
        <f t="shared" si="67"/>
        <v/>
      </c>
      <c r="BS54" s="32" t="str">
        <f t="shared" si="114"/>
        <v/>
      </c>
      <c r="BT54" s="54" t="str">
        <f t="shared" si="115"/>
        <v/>
      </c>
      <c r="BU54" s="45" t="str">
        <f t="shared" si="68"/>
        <v/>
      </c>
      <c r="BV54" s="5">
        <v>55</v>
      </c>
      <c r="BX54" s="81">
        <v>55</v>
      </c>
      <c r="BY54" s="105">
        <f t="shared" si="116"/>
        <v>702</v>
      </c>
      <c r="BZ54" s="164">
        <f t="shared" si="69"/>
        <v>21.498132168404869</v>
      </c>
      <c r="CA54" s="105">
        <f t="shared" si="70"/>
        <v>32.181085406889714</v>
      </c>
      <c r="CB54" s="106">
        <f t="shared" si="117"/>
        <v>560.19364257433278</v>
      </c>
      <c r="CC54" s="107">
        <f t="shared" si="71"/>
        <v>0.65</v>
      </c>
      <c r="CD54" s="88">
        <f t="shared" si="72"/>
        <v>9.6656252687846695</v>
      </c>
      <c r="CE54" s="23">
        <f t="shared" si="83"/>
        <v>57.957310261498485</v>
      </c>
      <c r="CF54" s="24">
        <f t="shared" si="84"/>
        <v>32.422060683524833</v>
      </c>
      <c r="CG54" s="89">
        <f t="shared" si="85"/>
        <v>32.181085406889714</v>
      </c>
      <c r="CH54" s="22"/>
      <c r="CI54" s="81">
        <v>55</v>
      </c>
      <c r="CJ54" s="105">
        <f t="shared" si="73"/>
        <v>702</v>
      </c>
      <c r="CK54" s="105">
        <f t="shared" si="74"/>
        <v>21.498132168404869</v>
      </c>
      <c r="CL54" s="105">
        <f t="shared" si="75"/>
        <v>32.181085406889714</v>
      </c>
      <c r="CM54" s="105">
        <f t="shared" si="76"/>
        <v>560.19364257433278</v>
      </c>
      <c r="CN54" s="115">
        <f t="shared" si="77"/>
        <v>0.65</v>
      </c>
      <c r="CO54" s="105">
        <f t="shared" si="78"/>
        <v>1766.4442109974252</v>
      </c>
      <c r="CP54" s="115">
        <f t="shared" si="79"/>
        <v>22.730207872732635</v>
      </c>
      <c r="CQ54"/>
      <c r="CR54"/>
      <c r="CS54"/>
      <c r="CT54"/>
      <c r="CU54"/>
      <c r="CV54"/>
    </row>
    <row r="55" spans="1:100" ht="15" customHeight="1">
      <c r="A55" s="5">
        <v>56</v>
      </c>
      <c r="B55" s="34">
        <f t="shared" si="86"/>
        <v>1950</v>
      </c>
      <c r="C55" s="32">
        <f t="shared" si="81"/>
        <v>22.4</v>
      </c>
      <c r="D55" s="121">
        <f t="shared" si="35"/>
        <v>1637.8645900081883</v>
      </c>
      <c r="E55" s="33">
        <f t="shared" si="80"/>
        <v>1</v>
      </c>
      <c r="F55" s="35">
        <f t="shared" si="82"/>
        <v>874.81505634952737</v>
      </c>
      <c r="G55" s="53">
        <f t="shared" si="37"/>
        <v>10.798158987992203</v>
      </c>
      <c r="H55" s="32">
        <f t="shared" si="38"/>
        <v>81.01520428828114</v>
      </c>
      <c r="I55" s="54">
        <f t="shared" si="87"/>
        <v>22.999638996569029</v>
      </c>
      <c r="J55" s="45">
        <f t="shared" si="40"/>
        <v>22.850943851857533</v>
      </c>
      <c r="K55" s="145">
        <v>56</v>
      </c>
      <c r="L55" s="36">
        <f t="shared" si="88"/>
        <v>1462.5</v>
      </c>
      <c r="M55" s="32">
        <f t="shared" si="89"/>
        <v>22.4</v>
      </c>
      <c r="N55" s="33">
        <f t="shared" si="41"/>
        <v>0.91</v>
      </c>
      <c r="O55" s="35">
        <f t="shared" si="42"/>
        <v>796.63145592585886</v>
      </c>
      <c r="P55" s="53">
        <f t="shared" si="43"/>
        <v>10.452064692765418</v>
      </c>
      <c r="Q55" s="32">
        <f t="shared" si="90"/>
        <v>76.217616264589466</v>
      </c>
      <c r="R55" s="54">
        <f t="shared" si="91"/>
        <v>25.759344238816478</v>
      </c>
      <c r="S55" s="45">
        <f t="shared" si="44"/>
        <v>25.586542958646685</v>
      </c>
      <c r="T55" s="145">
        <v>56</v>
      </c>
      <c r="U55" s="36">
        <f t="shared" si="92"/>
        <v>1096.875</v>
      </c>
      <c r="V55" s="32">
        <f t="shared" si="93"/>
        <v>22.4</v>
      </c>
      <c r="W55" s="33">
        <f t="shared" si="45"/>
        <v>0.81</v>
      </c>
      <c r="X55" s="35">
        <f t="shared" si="46"/>
        <v>711.81060798666158</v>
      </c>
      <c r="Y55" s="53">
        <f t="shared" si="47"/>
        <v>10.152338240994151</v>
      </c>
      <c r="Z55" s="32">
        <f t="shared" si="94"/>
        <v>70.11297211438837</v>
      </c>
      <c r="AA55" s="54">
        <f t="shared" si="95"/>
        <v>28.528285949444047</v>
      </c>
      <c r="AB55" s="45">
        <f t="shared" si="48"/>
        <v>28.325782005320438</v>
      </c>
      <c r="AC55" s="145">
        <v>56</v>
      </c>
      <c r="AD55" s="36">
        <f t="shared" si="96"/>
        <v>877.5</v>
      </c>
      <c r="AE55" s="32">
        <f t="shared" si="97"/>
        <v>22.4</v>
      </c>
      <c r="AF55" s="33">
        <f t="shared" si="49"/>
        <v>0.73</v>
      </c>
      <c r="AG55" s="35">
        <f t="shared" si="50"/>
        <v>643.31412885012571</v>
      </c>
      <c r="AH55" s="53">
        <f t="shared" si="51"/>
        <v>9.9477949098808018</v>
      </c>
      <c r="AI55" s="32">
        <f t="shared" si="98"/>
        <v>64.669018076673851</v>
      </c>
      <c r="AJ55" s="54">
        <f t="shared" si="99"/>
        <v>30.63230165471882</v>
      </c>
      <c r="AK55" s="45">
        <f t="shared" si="52"/>
        <v>30.404534304003182</v>
      </c>
      <c r="AL55" s="145">
        <v>56</v>
      </c>
      <c r="AM55" s="36">
        <f t="shared" si="100"/>
        <v>702</v>
      </c>
      <c r="AN55" s="32">
        <f t="shared" si="101"/>
        <v>22.4</v>
      </c>
      <c r="AO55" s="33">
        <f t="shared" si="53"/>
        <v>0.65</v>
      </c>
      <c r="AP55" s="35">
        <f t="shared" si="54"/>
        <v>574.24115988532128</v>
      </c>
      <c r="AQ55" s="53">
        <f t="shared" si="55"/>
        <v>9.7648457927953221</v>
      </c>
      <c r="AR55" s="32">
        <f t="shared" si="102"/>
        <v>58.806987029841956</v>
      </c>
      <c r="AS55" s="54">
        <f t="shared" si="103"/>
        <v>32.658855989546019</v>
      </c>
      <c r="AT55" s="45">
        <f t="shared" si="56"/>
        <v>32.405123102060649</v>
      </c>
      <c r="AU55" s="145">
        <v>56</v>
      </c>
      <c r="AV55" s="36" t="str">
        <f t="shared" si="104"/>
        <v/>
      </c>
      <c r="AW55" s="32" t="str">
        <f t="shared" si="105"/>
        <v/>
      </c>
      <c r="AX55" s="33" t="str">
        <f t="shared" si="57"/>
        <v/>
      </c>
      <c r="AY55" s="35" t="str">
        <f t="shared" si="58"/>
        <v/>
      </c>
      <c r="AZ55" s="53" t="str">
        <f t="shared" si="59"/>
        <v/>
      </c>
      <c r="BA55" s="32" t="str">
        <f t="shared" si="106"/>
        <v/>
      </c>
      <c r="BB55" s="54" t="str">
        <f t="shared" si="107"/>
        <v/>
      </c>
      <c r="BC55" s="45" t="str">
        <f t="shared" si="60"/>
        <v/>
      </c>
      <c r="BD55" s="145">
        <v>56</v>
      </c>
      <c r="BE55" s="36" t="str">
        <f t="shared" si="108"/>
        <v/>
      </c>
      <c r="BF55" s="32" t="str">
        <f t="shared" si="109"/>
        <v/>
      </c>
      <c r="BG55" s="33" t="str">
        <f t="shared" si="61"/>
        <v/>
      </c>
      <c r="BH55" s="35" t="str">
        <f t="shared" si="62"/>
        <v/>
      </c>
      <c r="BI55" s="53" t="str">
        <f t="shared" si="63"/>
        <v/>
      </c>
      <c r="BJ55" s="32" t="str">
        <f t="shared" si="110"/>
        <v/>
      </c>
      <c r="BK55" s="54" t="str">
        <f t="shared" si="111"/>
        <v/>
      </c>
      <c r="BL55" s="45" t="str">
        <f t="shared" si="64"/>
        <v/>
      </c>
      <c r="BM55" s="145">
        <v>56</v>
      </c>
      <c r="BN55" s="36" t="str">
        <f t="shared" si="112"/>
        <v/>
      </c>
      <c r="BO55" s="32" t="str">
        <f t="shared" si="113"/>
        <v/>
      </c>
      <c r="BP55" s="33" t="str">
        <f t="shared" si="65"/>
        <v/>
      </c>
      <c r="BQ55" s="35" t="str">
        <f t="shared" si="66"/>
        <v/>
      </c>
      <c r="BR55" s="53" t="str">
        <f t="shared" si="67"/>
        <v/>
      </c>
      <c r="BS55" s="32" t="str">
        <f t="shared" si="114"/>
        <v/>
      </c>
      <c r="BT55" s="54" t="str">
        <f t="shared" si="115"/>
        <v/>
      </c>
      <c r="BU55" s="45" t="str">
        <f t="shared" si="68"/>
        <v/>
      </c>
      <c r="BV55" s="5">
        <v>56</v>
      </c>
      <c r="BX55" s="81">
        <v>56</v>
      </c>
      <c r="BY55" s="105">
        <f t="shared" si="116"/>
        <v>702</v>
      </c>
      <c r="BZ55" s="164">
        <f t="shared" si="69"/>
        <v>21.774374098292711</v>
      </c>
      <c r="CA55" s="105">
        <f t="shared" si="70"/>
        <v>32.41014732859945</v>
      </c>
      <c r="CB55" s="106">
        <f t="shared" si="117"/>
        <v>574.24115988532128</v>
      </c>
      <c r="CC55" s="107">
        <f t="shared" si="71"/>
        <v>0.65</v>
      </c>
      <c r="CD55" s="88">
        <f t="shared" si="72"/>
        <v>9.7648457927953221</v>
      </c>
      <c r="CE55" s="23">
        <f t="shared" si="83"/>
        <v>58.806987029841956</v>
      </c>
      <c r="CF55" s="24">
        <f t="shared" si="84"/>
        <v>32.658855989546019</v>
      </c>
      <c r="CG55" s="89">
        <f t="shared" si="85"/>
        <v>32.41014732859945</v>
      </c>
      <c r="CH55" s="22"/>
      <c r="CI55" s="81">
        <v>56</v>
      </c>
      <c r="CJ55" s="105">
        <f t="shared" si="73"/>
        <v>702</v>
      </c>
      <c r="CK55" s="105">
        <f t="shared" si="74"/>
        <v>21.774374098292711</v>
      </c>
      <c r="CL55" s="105">
        <f t="shared" si="75"/>
        <v>32.41014732859945</v>
      </c>
      <c r="CM55" s="105">
        <f t="shared" si="76"/>
        <v>574.24115988532128</v>
      </c>
      <c r="CN55" s="115">
        <f t="shared" si="77"/>
        <v>0.65</v>
      </c>
      <c r="CO55" s="105">
        <f t="shared" si="78"/>
        <v>1760.8064606730168</v>
      </c>
      <c r="CP55" s="115">
        <f t="shared" si="79"/>
        <v>22.850943851857533</v>
      </c>
      <c r="CQ55"/>
      <c r="CR55"/>
      <c r="CS55"/>
      <c r="CT55"/>
      <c r="CU55"/>
      <c r="CV55"/>
    </row>
    <row r="56" spans="1:100" ht="15" customHeight="1">
      <c r="A56" s="5">
        <v>57</v>
      </c>
      <c r="B56" s="34">
        <f t="shared" si="86"/>
        <v>1950</v>
      </c>
      <c r="C56" s="32">
        <f t="shared" si="81"/>
        <v>22.6</v>
      </c>
      <c r="D56" s="121">
        <f t="shared" si="35"/>
        <v>1634.1070885572215</v>
      </c>
      <c r="E56" s="33">
        <f t="shared" si="80"/>
        <v>1</v>
      </c>
      <c r="F56" s="35">
        <f t="shared" si="82"/>
        <v>887.38190728797031</v>
      </c>
      <c r="G56" s="53">
        <f t="shared" si="37"/>
        <v>10.873532014670705</v>
      </c>
      <c r="H56" s="32">
        <f t="shared" si="38"/>
        <v>81.609352516799845</v>
      </c>
      <c r="I56" s="54">
        <f t="shared" si="87"/>
        <v>23.083822156589104</v>
      </c>
      <c r="J56" s="45">
        <f t="shared" si="40"/>
        <v>22.930489479362155</v>
      </c>
      <c r="K56" s="145">
        <v>57</v>
      </c>
      <c r="L56" s="36">
        <f t="shared" si="88"/>
        <v>1462.5</v>
      </c>
      <c r="M56" s="32">
        <f t="shared" si="89"/>
        <v>22.6</v>
      </c>
      <c r="N56" s="33">
        <f t="shared" si="41"/>
        <v>0.91</v>
      </c>
      <c r="O56" s="35">
        <f t="shared" si="42"/>
        <v>808.5042941044029</v>
      </c>
      <c r="P56" s="53">
        <f t="shared" si="43"/>
        <v>10.524347591807967</v>
      </c>
      <c r="Q56" s="32">
        <f t="shared" si="90"/>
        <v>76.822272074492631</v>
      </c>
      <c r="R56" s="54">
        <f t="shared" si="91"/>
        <v>25.861320452224291</v>
      </c>
      <c r="S56" s="45">
        <f t="shared" si="44"/>
        <v>25.683825876822375</v>
      </c>
      <c r="T56" s="145">
        <v>57</v>
      </c>
      <c r="U56" s="36">
        <f t="shared" si="92"/>
        <v>1096.875</v>
      </c>
      <c r="V56" s="32">
        <f t="shared" si="93"/>
        <v>22.6</v>
      </c>
      <c r="W56" s="33">
        <f t="shared" si="45"/>
        <v>0.81</v>
      </c>
      <c r="X56" s="35">
        <f t="shared" si="46"/>
        <v>722.8357209337936</v>
      </c>
      <c r="Y56" s="53">
        <f t="shared" si="47"/>
        <v>10.221945011003028</v>
      </c>
      <c r="Z56" s="32">
        <f t="shared" si="94"/>
        <v>70.71410775109085</v>
      </c>
      <c r="AA56" s="54">
        <f t="shared" si="95"/>
        <v>28.650323046757297</v>
      </c>
      <c r="AB56" s="45">
        <f t="shared" si="48"/>
        <v>28.442969178598329</v>
      </c>
      <c r="AC56" s="145">
        <v>57</v>
      </c>
      <c r="AD56" s="36">
        <f t="shared" si="96"/>
        <v>877.5</v>
      </c>
      <c r="AE56" s="32">
        <f t="shared" si="97"/>
        <v>22.6</v>
      </c>
      <c r="AF56" s="33">
        <f t="shared" si="49"/>
        <v>0.73</v>
      </c>
      <c r="AG56" s="35">
        <f t="shared" si="50"/>
        <v>653.58255175873137</v>
      </c>
      <c r="AH56" s="53">
        <f t="shared" si="51"/>
        <v>10.015575400147593</v>
      </c>
      <c r="AI56" s="32">
        <f t="shared" si="98"/>
        <v>65.256615386181394</v>
      </c>
      <c r="AJ56" s="54">
        <f t="shared" si="99"/>
        <v>30.771152966288877</v>
      </c>
      <c r="AK56" s="45">
        <f t="shared" si="52"/>
        <v>30.538356044909118</v>
      </c>
      <c r="AL56" s="145">
        <v>57</v>
      </c>
      <c r="AM56" s="36">
        <f t="shared" si="100"/>
        <v>702</v>
      </c>
      <c r="AN56" s="32">
        <f t="shared" si="101"/>
        <v>22.6</v>
      </c>
      <c r="AO56" s="33">
        <f t="shared" si="53"/>
        <v>0.66</v>
      </c>
      <c r="AP56" s="35">
        <f t="shared" si="54"/>
        <v>583.68117267475873</v>
      </c>
      <c r="AQ56" s="53">
        <f t="shared" si="55"/>
        <v>9.8309928088024225</v>
      </c>
      <c r="AR56" s="32">
        <f t="shared" si="102"/>
        <v>59.371538971338211</v>
      </c>
      <c r="AS56" s="54">
        <f t="shared" si="103"/>
        <v>32.815245408162056</v>
      </c>
      <c r="AT56" s="45">
        <f t="shared" si="56"/>
        <v>32.556264067085962</v>
      </c>
      <c r="AU56" s="145">
        <v>57</v>
      </c>
      <c r="AV56" s="36" t="str">
        <f t="shared" si="104"/>
        <v/>
      </c>
      <c r="AW56" s="32" t="str">
        <f t="shared" si="105"/>
        <v/>
      </c>
      <c r="AX56" s="33" t="str">
        <f t="shared" si="57"/>
        <v/>
      </c>
      <c r="AY56" s="35" t="str">
        <f t="shared" si="58"/>
        <v/>
      </c>
      <c r="AZ56" s="53" t="str">
        <f t="shared" si="59"/>
        <v/>
      </c>
      <c r="BA56" s="32" t="str">
        <f t="shared" si="106"/>
        <v/>
      </c>
      <c r="BB56" s="54" t="str">
        <f t="shared" si="107"/>
        <v/>
      </c>
      <c r="BC56" s="45" t="str">
        <f t="shared" si="60"/>
        <v/>
      </c>
      <c r="BD56" s="145">
        <v>57</v>
      </c>
      <c r="BE56" s="36" t="str">
        <f t="shared" si="108"/>
        <v/>
      </c>
      <c r="BF56" s="32" t="str">
        <f t="shared" si="109"/>
        <v/>
      </c>
      <c r="BG56" s="33" t="str">
        <f t="shared" si="61"/>
        <v/>
      </c>
      <c r="BH56" s="35" t="str">
        <f t="shared" si="62"/>
        <v/>
      </c>
      <c r="BI56" s="53" t="str">
        <f t="shared" si="63"/>
        <v/>
      </c>
      <c r="BJ56" s="32" t="str">
        <f t="shared" si="110"/>
        <v/>
      </c>
      <c r="BK56" s="54" t="str">
        <f t="shared" si="111"/>
        <v/>
      </c>
      <c r="BL56" s="45" t="str">
        <f t="shared" si="64"/>
        <v/>
      </c>
      <c r="BM56" s="145">
        <v>57</v>
      </c>
      <c r="BN56" s="36" t="str">
        <f t="shared" si="112"/>
        <v/>
      </c>
      <c r="BO56" s="32" t="str">
        <f t="shared" si="113"/>
        <v/>
      </c>
      <c r="BP56" s="33" t="str">
        <f t="shared" si="65"/>
        <v/>
      </c>
      <c r="BQ56" s="35" t="str">
        <f t="shared" si="66"/>
        <v/>
      </c>
      <c r="BR56" s="53" t="str">
        <f t="shared" si="67"/>
        <v/>
      </c>
      <c r="BS56" s="32" t="str">
        <f t="shared" si="114"/>
        <v/>
      </c>
      <c r="BT56" s="54" t="str">
        <f t="shared" si="115"/>
        <v/>
      </c>
      <c r="BU56" s="45" t="str">
        <f t="shared" si="68"/>
        <v/>
      </c>
      <c r="BV56" s="5">
        <v>57</v>
      </c>
      <c r="BX56" s="81">
        <v>57</v>
      </c>
      <c r="BY56" s="105">
        <f t="shared" si="116"/>
        <v>702</v>
      </c>
      <c r="BZ56" s="164">
        <f t="shared" si="69"/>
        <v>21.958535384884616</v>
      </c>
      <c r="CA56" s="105">
        <f t="shared" si="70"/>
        <v>32.561415489899773</v>
      </c>
      <c r="CB56" s="106">
        <f t="shared" si="117"/>
        <v>583.68117267475873</v>
      </c>
      <c r="CC56" s="107">
        <f t="shared" si="71"/>
        <v>0.66</v>
      </c>
      <c r="CD56" s="88">
        <f t="shared" si="72"/>
        <v>9.8309928088024225</v>
      </c>
      <c r="CE56" s="23">
        <f t="shared" si="83"/>
        <v>59.371538971338211</v>
      </c>
      <c r="CF56" s="24">
        <f t="shared" si="84"/>
        <v>32.815245408162056</v>
      </c>
      <c r="CG56" s="89">
        <f t="shared" si="85"/>
        <v>32.561415489899773</v>
      </c>
      <c r="CH56" s="22"/>
      <c r="CI56" s="81">
        <v>57</v>
      </c>
      <c r="CJ56" s="105">
        <f t="shared" si="73"/>
        <v>702</v>
      </c>
      <c r="CK56" s="105">
        <f t="shared" si="74"/>
        <v>21.958535384884616</v>
      </c>
      <c r="CL56" s="105">
        <f t="shared" si="75"/>
        <v>32.561415489899773</v>
      </c>
      <c r="CM56" s="105">
        <f t="shared" si="76"/>
        <v>583.68117267475873</v>
      </c>
      <c r="CN56" s="115">
        <f t="shared" si="77"/>
        <v>0.66</v>
      </c>
      <c r="CO56" s="105">
        <f t="shared" si="78"/>
        <v>1757.0489592220499</v>
      </c>
      <c r="CP56" s="115">
        <f t="shared" si="79"/>
        <v>22.930489479362155</v>
      </c>
      <c r="CQ56"/>
      <c r="CR56"/>
      <c r="CS56"/>
      <c r="CT56"/>
      <c r="CU56"/>
      <c r="CV56"/>
    </row>
    <row r="57" spans="1:100" ht="15" customHeight="1">
      <c r="A57" s="5">
        <v>58</v>
      </c>
      <c r="B57" s="34">
        <f t="shared" si="86"/>
        <v>1950</v>
      </c>
      <c r="C57" s="32">
        <f t="shared" si="81"/>
        <v>22.8</v>
      </c>
      <c r="D57" s="121">
        <f t="shared" si="35"/>
        <v>1630.3506504262823</v>
      </c>
      <c r="E57" s="33">
        <f t="shared" si="80"/>
        <v>1</v>
      </c>
      <c r="F57" s="35">
        <f t="shared" si="82"/>
        <v>900.00310353912118</v>
      </c>
      <c r="G57" s="53">
        <f t="shared" si="37"/>
        <v>10.948905041349207</v>
      </c>
      <c r="H57" s="32">
        <f t="shared" si="38"/>
        <v>82.200283968141534</v>
      </c>
      <c r="I57" s="54">
        <f t="shared" si="87"/>
        <v>23.167246124835504</v>
      </c>
      <c r="J57" s="45">
        <f t="shared" si="40"/>
        <v>23.009293596669512</v>
      </c>
      <c r="K57" s="145">
        <v>58</v>
      </c>
      <c r="L57" s="36">
        <f t="shared" si="88"/>
        <v>1462.5</v>
      </c>
      <c r="M57" s="32">
        <f t="shared" si="89"/>
        <v>22.8</v>
      </c>
      <c r="N57" s="33">
        <f t="shared" si="41"/>
        <v>0.91</v>
      </c>
      <c r="O57" s="35">
        <f t="shared" si="42"/>
        <v>820.43394770715065</v>
      </c>
      <c r="P57" s="53">
        <f t="shared" si="43"/>
        <v>10.596630490850515</v>
      </c>
      <c r="Q57" s="32">
        <f t="shared" si="90"/>
        <v>77.424040445266144</v>
      </c>
      <c r="R57" s="54">
        <f t="shared" si="91"/>
        <v>25.962412015491488</v>
      </c>
      <c r="S57" s="45">
        <f t="shared" si="44"/>
        <v>25.780244748359223</v>
      </c>
      <c r="T57" s="145">
        <v>58</v>
      </c>
      <c r="U57" s="36">
        <f t="shared" si="92"/>
        <v>1096.875</v>
      </c>
      <c r="V57" s="32">
        <f t="shared" si="93"/>
        <v>22.8</v>
      </c>
      <c r="W57" s="33">
        <f t="shared" si="45"/>
        <v>0.82</v>
      </c>
      <c r="X57" s="35">
        <f t="shared" si="46"/>
        <v>733.91963055679525</v>
      </c>
      <c r="Y57" s="53">
        <f t="shared" si="47"/>
        <v>10.291551781011904</v>
      </c>
      <c r="Z57" s="32">
        <f t="shared" si="94"/>
        <v>71.312824943551277</v>
      </c>
      <c r="AA57" s="54">
        <f t="shared" si="95"/>
        <v>28.771354662906308</v>
      </c>
      <c r="AB57" s="45">
        <f t="shared" si="48"/>
        <v>28.55917428836829</v>
      </c>
      <c r="AC57" s="145">
        <v>58</v>
      </c>
      <c r="AD57" s="36">
        <f t="shared" si="96"/>
        <v>877.5</v>
      </c>
      <c r="AE57" s="32">
        <f t="shared" si="97"/>
        <v>22.8</v>
      </c>
      <c r="AF57" s="33">
        <f t="shared" si="49"/>
        <v>0.74</v>
      </c>
      <c r="AG57" s="35">
        <f t="shared" si="50"/>
        <v>663.91061445173864</v>
      </c>
      <c r="AH57" s="53">
        <f t="shared" si="51"/>
        <v>10.083355890414387</v>
      </c>
      <c r="AI57" s="32">
        <f t="shared" si="98"/>
        <v>65.842227693547613</v>
      </c>
      <c r="AJ57" s="54">
        <f t="shared" si="99"/>
        <v>30.908914620151261</v>
      </c>
      <c r="AK57" s="45">
        <f t="shared" si="52"/>
        <v>30.671113506235393</v>
      </c>
      <c r="AL57" s="145">
        <v>58</v>
      </c>
      <c r="AM57" s="36">
        <f t="shared" si="100"/>
        <v>702</v>
      </c>
      <c r="AN57" s="32">
        <f t="shared" si="101"/>
        <v>22.8</v>
      </c>
      <c r="AO57" s="33">
        <f t="shared" si="53"/>
        <v>0.66</v>
      </c>
      <c r="AP57" s="35">
        <f t="shared" si="54"/>
        <v>593.18079277633433</v>
      </c>
      <c r="AQ57" s="53">
        <f t="shared" si="55"/>
        <v>9.8971398248095248</v>
      </c>
      <c r="AR57" s="32">
        <f t="shared" si="102"/>
        <v>59.934567286741384</v>
      </c>
      <c r="AS57" s="54">
        <f t="shared" si="103"/>
        <v>32.970473963272269</v>
      </c>
      <c r="AT57" s="45">
        <f t="shared" si="56"/>
        <v>32.706271205116508</v>
      </c>
      <c r="AU57" s="145">
        <v>58</v>
      </c>
      <c r="AV57" s="36" t="str">
        <f t="shared" si="104"/>
        <v/>
      </c>
      <c r="AW57" s="32" t="str">
        <f t="shared" si="105"/>
        <v/>
      </c>
      <c r="AX57" s="33" t="str">
        <f t="shared" si="57"/>
        <v/>
      </c>
      <c r="AY57" s="35" t="str">
        <f t="shared" si="58"/>
        <v/>
      </c>
      <c r="AZ57" s="53" t="str">
        <f t="shared" si="59"/>
        <v/>
      </c>
      <c r="BA57" s="32" t="str">
        <f t="shared" si="106"/>
        <v/>
      </c>
      <c r="BB57" s="54" t="str">
        <f t="shared" si="107"/>
        <v/>
      </c>
      <c r="BC57" s="45" t="str">
        <f t="shared" si="60"/>
        <v/>
      </c>
      <c r="BD57" s="145">
        <v>58</v>
      </c>
      <c r="BE57" s="36" t="str">
        <f t="shared" si="108"/>
        <v/>
      </c>
      <c r="BF57" s="32" t="str">
        <f t="shared" si="109"/>
        <v/>
      </c>
      <c r="BG57" s="33" t="str">
        <f t="shared" si="61"/>
        <v/>
      </c>
      <c r="BH57" s="35" t="str">
        <f t="shared" si="62"/>
        <v/>
      </c>
      <c r="BI57" s="53" t="str">
        <f t="shared" si="63"/>
        <v/>
      </c>
      <c r="BJ57" s="32" t="str">
        <f t="shared" si="110"/>
        <v/>
      </c>
      <c r="BK57" s="54" t="str">
        <f t="shared" si="111"/>
        <v/>
      </c>
      <c r="BL57" s="45" t="str">
        <f t="shared" si="64"/>
        <v/>
      </c>
      <c r="BM57" s="145">
        <v>58</v>
      </c>
      <c r="BN57" s="36" t="str">
        <f t="shared" si="112"/>
        <v/>
      </c>
      <c r="BO57" s="32" t="str">
        <f t="shared" si="113"/>
        <v/>
      </c>
      <c r="BP57" s="33" t="str">
        <f t="shared" si="65"/>
        <v/>
      </c>
      <c r="BQ57" s="35" t="str">
        <f t="shared" si="66"/>
        <v/>
      </c>
      <c r="BR57" s="53" t="str">
        <f t="shared" si="67"/>
        <v/>
      </c>
      <c r="BS57" s="32" t="str">
        <f t="shared" si="114"/>
        <v/>
      </c>
      <c r="BT57" s="54" t="str">
        <f t="shared" si="115"/>
        <v/>
      </c>
      <c r="BU57" s="45" t="str">
        <f t="shared" si="68"/>
        <v/>
      </c>
      <c r="BV57" s="5">
        <v>58</v>
      </c>
      <c r="BX57" s="81">
        <v>58</v>
      </c>
      <c r="BY57" s="105">
        <f t="shared" si="116"/>
        <v>702</v>
      </c>
      <c r="BZ57" s="164">
        <f t="shared" si="69"/>
        <v>22.142696671476514</v>
      </c>
      <c r="CA57" s="105">
        <f t="shared" si="70"/>
        <v>32.711549824205328</v>
      </c>
      <c r="CB57" s="106">
        <f t="shared" si="117"/>
        <v>593.18079277633433</v>
      </c>
      <c r="CC57" s="107">
        <f t="shared" si="71"/>
        <v>0.66</v>
      </c>
      <c r="CD57" s="88">
        <f t="shared" si="72"/>
        <v>9.8971398248095248</v>
      </c>
      <c r="CE57" s="23">
        <f t="shared" si="83"/>
        <v>59.934567286741384</v>
      </c>
      <c r="CF57" s="24">
        <f t="shared" si="84"/>
        <v>32.970473963272269</v>
      </c>
      <c r="CG57" s="89">
        <f t="shared" si="85"/>
        <v>32.711549824205328</v>
      </c>
      <c r="CH57" s="22"/>
      <c r="CI57" s="81">
        <v>58</v>
      </c>
      <c r="CJ57" s="105">
        <f t="shared" si="73"/>
        <v>702</v>
      </c>
      <c r="CK57" s="105">
        <f t="shared" si="74"/>
        <v>22.142696671476514</v>
      </c>
      <c r="CL57" s="105">
        <f t="shared" si="75"/>
        <v>32.711549824205328</v>
      </c>
      <c r="CM57" s="105">
        <f t="shared" si="76"/>
        <v>593.18079277633433</v>
      </c>
      <c r="CN57" s="115">
        <f t="shared" si="77"/>
        <v>0.66</v>
      </c>
      <c r="CO57" s="105">
        <f t="shared" si="78"/>
        <v>1753.2925210911108</v>
      </c>
      <c r="CP57" s="115">
        <f t="shared" si="79"/>
        <v>23.009293596669512</v>
      </c>
    </row>
    <row r="58" spans="1:100" ht="15" customHeight="1">
      <c r="A58" s="5">
        <v>59</v>
      </c>
      <c r="B58" s="34">
        <f t="shared" si="86"/>
        <v>1950</v>
      </c>
      <c r="C58" s="32">
        <f t="shared" si="81"/>
        <v>23.1</v>
      </c>
      <c r="D58" s="121">
        <f t="shared" si="35"/>
        <v>1624.7184685839759</v>
      </c>
      <c r="E58" s="33">
        <f t="shared" si="80"/>
        <v>1</v>
      </c>
      <c r="F58" s="35">
        <f t="shared" si="82"/>
        <v>919.03593247448441</v>
      </c>
      <c r="G58" s="53">
        <f t="shared" si="37"/>
        <v>11.06196458136696</v>
      </c>
      <c r="H58" s="32">
        <f t="shared" si="38"/>
        <v>83.08071551978486</v>
      </c>
      <c r="I58" s="54">
        <f t="shared" si="87"/>
        <v>23.290985645345817</v>
      </c>
      <c r="J58" s="45">
        <f t="shared" si="40"/>
        <v>23.126135863669262</v>
      </c>
      <c r="K58" s="145">
        <v>59</v>
      </c>
      <c r="L58" s="36">
        <f t="shared" si="88"/>
        <v>1462.5</v>
      </c>
      <c r="M58" s="32">
        <f t="shared" si="89"/>
        <v>23.1</v>
      </c>
      <c r="N58" s="33">
        <f t="shared" si="41"/>
        <v>0.92</v>
      </c>
      <c r="O58" s="35">
        <f t="shared" si="42"/>
        <v>838.43407622794382</v>
      </c>
      <c r="P58" s="53">
        <f t="shared" si="43"/>
        <v>10.705054839414338</v>
      </c>
      <c r="Q58" s="32">
        <f t="shared" si="90"/>
        <v>78.321324720445219</v>
      </c>
      <c r="R58" s="54">
        <f t="shared" si="91"/>
        <v>26.112420705053484</v>
      </c>
      <c r="S58" s="45">
        <f t="shared" si="44"/>
        <v>25.923282331708538</v>
      </c>
      <c r="T58" s="145">
        <v>59</v>
      </c>
      <c r="U58" s="36">
        <f t="shared" si="92"/>
        <v>1096.875</v>
      </c>
      <c r="V58" s="32">
        <f t="shared" si="93"/>
        <v>23.1</v>
      </c>
      <c r="W58" s="33">
        <f t="shared" si="45"/>
        <v>0.82</v>
      </c>
      <c r="X58" s="35">
        <f t="shared" si="46"/>
        <v>750.65487982384582</v>
      </c>
      <c r="Y58" s="53">
        <f t="shared" si="47"/>
        <v>10.39596193602522</v>
      </c>
      <c r="Z58" s="32">
        <f t="shared" si="94"/>
        <v>72.206389792809333</v>
      </c>
      <c r="AA58" s="54">
        <f t="shared" si="95"/>
        <v>28.951049106541525</v>
      </c>
      <c r="AB58" s="45">
        <f t="shared" si="48"/>
        <v>28.731672128352834</v>
      </c>
      <c r="AC58" s="145">
        <v>59</v>
      </c>
      <c r="AD58" s="36">
        <f t="shared" si="96"/>
        <v>877.5</v>
      </c>
      <c r="AE58" s="32">
        <f t="shared" si="97"/>
        <v>23.1</v>
      </c>
      <c r="AF58" s="33">
        <f t="shared" si="49"/>
        <v>0.74</v>
      </c>
      <c r="AG58" s="35">
        <f t="shared" si="50"/>
        <v>679.51372467660258</v>
      </c>
      <c r="AH58" s="53">
        <f t="shared" si="51"/>
        <v>10.185026625814576</v>
      </c>
      <c r="AI58" s="32">
        <f t="shared" si="98"/>
        <v>66.716931593907987</v>
      </c>
      <c r="AJ58" s="54">
        <f t="shared" si="99"/>
        <v>31.113547329904261</v>
      </c>
      <c r="AK58" s="45">
        <f t="shared" si="52"/>
        <v>30.868286734751763</v>
      </c>
      <c r="AL58" s="145">
        <v>59</v>
      </c>
      <c r="AM58" s="36">
        <f t="shared" si="100"/>
        <v>702</v>
      </c>
      <c r="AN58" s="32">
        <f t="shared" si="101"/>
        <v>23.1</v>
      </c>
      <c r="AO58" s="33">
        <f t="shared" si="53"/>
        <v>0.66</v>
      </c>
      <c r="AP58" s="35">
        <f t="shared" si="54"/>
        <v>607.54125765052731</v>
      </c>
      <c r="AQ58" s="53">
        <f t="shared" si="55"/>
        <v>9.9963603488201755</v>
      </c>
      <c r="AR58" s="32">
        <f t="shared" si="102"/>
        <v>60.776246198670961</v>
      </c>
      <c r="AS58" s="54">
        <f t="shared" si="103"/>
        <v>33.201173914454209</v>
      </c>
      <c r="AT58" s="45">
        <f t="shared" si="56"/>
        <v>32.929188938388698</v>
      </c>
      <c r="AU58" s="145">
        <v>59</v>
      </c>
      <c r="AV58" s="36" t="str">
        <f t="shared" si="104"/>
        <v/>
      </c>
      <c r="AW58" s="32" t="str">
        <f t="shared" si="105"/>
        <v/>
      </c>
      <c r="AX58" s="33" t="str">
        <f t="shared" si="57"/>
        <v/>
      </c>
      <c r="AY58" s="35" t="str">
        <f t="shared" si="58"/>
        <v/>
      </c>
      <c r="AZ58" s="53" t="str">
        <f t="shared" si="59"/>
        <v/>
      </c>
      <c r="BA58" s="32" t="str">
        <f t="shared" si="106"/>
        <v/>
      </c>
      <c r="BB58" s="54" t="str">
        <f t="shared" si="107"/>
        <v/>
      </c>
      <c r="BC58" s="45" t="str">
        <f t="shared" si="60"/>
        <v/>
      </c>
      <c r="BD58" s="145">
        <v>59</v>
      </c>
      <c r="BE58" s="36" t="str">
        <f t="shared" si="108"/>
        <v/>
      </c>
      <c r="BF58" s="32" t="str">
        <f t="shared" si="109"/>
        <v/>
      </c>
      <c r="BG58" s="33" t="str">
        <f t="shared" si="61"/>
        <v/>
      </c>
      <c r="BH58" s="35" t="str">
        <f t="shared" si="62"/>
        <v/>
      </c>
      <c r="BI58" s="53" t="str">
        <f t="shared" si="63"/>
        <v/>
      </c>
      <c r="BJ58" s="32" t="str">
        <f t="shared" si="110"/>
        <v/>
      </c>
      <c r="BK58" s="54" t="str">
        <f t="shared" si="111"/>
        <v/>
      </c>
      <c r="BL58" s="45" t="str">
        <f t="shared" si="64"/>
        <v/>
      </c>
      <c r="BM58" s="145">
        <v>59</v>
      </c>
      <c r="BN58" s="36" t="str">
        <f t="shared" si="112"/>
        <v/>
      </c>
      <c r="BO58" s="32" t="str">
        <f t="shared" si="113"/>
        <v/>
      </c>
      <c r="BP58" s="33" t="str">
        <f t="shared" si="65"/>
        <v/>
      </c>
      <c r="BQ58" s="35" t="str">
        <f t="shared" si="66"/>
        <v/>
      </c>
      <c r="BR58" s="53" t="str">
        <f t="shared" si="67"/>
        <v/>
      </c>
      <c r="BS58" s="32" t="str">
        <f t="shared" si="114"/>
        <v/>
      </c>
      <c r="BT58" s="54" t="str">
        <f t="shared" si="115"/>
        <v/>
      </c>
      <c r="BU58" s="45" t="str">
        <f t="shared" si="68"/>
        <v/>
      </c>
      <c r="BV58" s="5">
        <v>59</v>
      </c>
      <c r="BX58" s="81">
        <v>59</v>
      </c>
      <c r="BY58" s="105">
        <f t="shared" si="116"/>
        <v>702</v>
      </c>
      <c r="BZ58" s="164">
        <f t="shared" si="69"/>
        <v>22.418938601364363</v>
      </c>
      <c r="CA58" s="105">
        <f t="shared" si="70"/>
        <v>32.934658351890022</v>
      </c>
      <c r="CB58" s="106">
        <f t="shared" si="117"/>
        <v>607.54125765052731</v>
      </c>
      <c r="CC58" s="107">
        <f t="shared" si="71"/>
        <v>0.66</v>
      </c>
      <c r="CD58" s="88">
        <f t="shared" si="72"/>
        <v>9.9963603488201755</v>
      </c>
      <c r="CE58" s="23">
        <f t="shared" si="83"/>
        <v>60.776246198670961</v>
      </c>
      <c r="CF58" s="24">
        <f t="shared" si="84"/>
        <v>33.201173914454209</v>
      </c>
      <c r="CG58" s="89">
        <f t="shared" si="85"/>
        <v>32.934658351890022</v>
      </c>
      <c r="CH58" s="22"/>
      <c r="CI58" s="81">
        <v>59</v>
      </c>
      <c r="CJ58" s="105">
        <f t="shared" si="73"/>
        <v>702</v>
      </c>
      <c r="CK58" s="105">
        <f t="shared" si="74"/>
        <v>22.418938601364363</v>
      </c>
      <c r="CL58" s="105">
        <f t="shared" si="75"/>
        <v>32.934658351890022</v>
      </c>
      <c r="CM58" s="105">
        <f t="shared" si="76"/>
        <v>607.54125765052731</v>
      </c>
      <c r="CN58" s="115">
        <f t="shared" si="77"/>
        <v>0.66</v>
      </c>
      <c r="CO58" s="105">
        <f t="shared" si="78"/>
        <v>1747.6603392488043</v>
      </c>
      <c r="CP58" s="115">
        <f t="shared" si="79"/>
        <v>23.126135863669262</v>
      </c>
    </row>
    <row r="59" spans="1:100" ht="15" customHeight="1" thickBot="1">
      <c r="A59" s="6">
        <v>60</v>
      </c>
      <c r="B59" s="37">
        <f t="shared" si="86"/>
        <v>1950</v>
      </c>
      <c r="C59" s="38">
        <f t="shared" si="81"/>
        <v>23.3</v>
      </c>
      <c r="D59" s="120">
        <f t="shared" si="35"/>
        <v>1620.965643842153</v>
      </c>
      <c r="E59" s="39">
        <f t="shared" si="80"/>
        <v>1.01</v>
      </c>
      <c r="F59" s="40">
        <f t="shared" si="82"/>
        <v>931.79127631626784</v>
      </c>
      <c r="G59" s="51">
        <f t="shared" si="37"/>
        <v>11.137337608045462</v>
      </c>
      <c r="H59" s="38">
        <f t="shared" si="38"/>
        <v>83.663736263427481</v>
      </c>
      <c r="I59" s="52">
        <f t="shared" si="87"/>
        <v>23.37256527519008</v>
      </c>
      <c r="J59" s="44">
        <f t="shared" si="40"/>
        <v>23.203138597215869</v>
      </c>
      <c r="K59" s="145">
        <v>60</v>
      </c>
      <c r="L59" s="41">
        <f t="shared" si="88"/>
        <v>1462.5</v>
      </c>
      <c r="M59" s="38">
        <f t="shared" si="89"/>
        <v>23.3</v>
      </c>
      <c r="N59" s="39">
        <f t="shared" si="41"/>
        <v>0.92</v>
      </c>
      <c r="O59" s="40">
        <f t="shared" si="42"/>
        <v>850.50401640654184</v>
      </c>
      <c r="P59" s="51">
        <f t="shared" si="43"/>
        <v>10.777337738456886</v>
      </c>
      <c r="Q59" s="38">
        <f t="shared" si="90"/>
        <v>78.915965802173901</v>
      </c>
      <c r="R59" s="52">
        <f t="shared" si="91"/>
        <v>26.211360278706263</v>
      </c>
      <c r="S59" s="44">
        <f t="shared" si="44"/>
        <v>26.017599333469089</v>
      </c>
      <c r="T59" s="145">
        <v>60</v>
      </c>
      <c r="U59" s="41">
        <f t="shared" si="92"/>
        <v>1096.875</v>
      </c>
      <c r="V59" s="38">
        <f t="shared" si="93"/>
        <v>23.3</v>
      </c>
      <c r="W59" s="39">
        <f t="shared" si="45"/>
        <v>0.82</v>
      </c>
      <c r="X59" s="40">
        <f t="shared" si="46"/>
        <v>761.8840716763259</v>
      </c>
      <c r="Y59" s="51">
        <f t="shared" si="47"/>
        <v>10.465568706034096</v>
      </c>
      <c r="Z59" s="38">
        <f t="shared" si="94"/>
        <v>72.799108493459045</v>
      </c>
      <c r="AA59" s="52">
        <f t="shared" si="95"/>
        <v>29.069631112900524</v>
      </c>
      <c r="AB59" s="44">
        <f t="shared" si="48"/>
        <v>28.845484679744796</v>
      </c>
      <c r="AC59" s="145">
        <v>60</v>
      </c>
      <c r="AD59" s="41">
        <f t="shared" si="96"/>
        <v>877.5</v>
      </c>
      <c r="AE59" s="38">
        <f t="shared" si="97"/>
        <v>23.3</v>
      </c>
      <c r="AF59" s="39">
        <f t="shared" si="49"/>
        <v>0.74</v>
      </c>
      <c r="AG59" s="40">
        <f t="shared" si="50"/>
        <v>689.98927704126947</v>
      </c>
      <c r="AH59" s="51">
        <f t="shared" si="51"/>
        <v>10.252807116081369</v>
      </c>
      <c r="AI59" s="38">
        <f t="shared" si="98"/>
        <v>67.297596573238167</v>
      </c>
      <c r="AJ59" s="52">
        <f t="shared" si="99"/>
        <v>31.248651020033751</v>
      </c>
      <c r="AK59" s="44">
        <f t="shared" si="52"/>
        <v>30.998448136320484</v>
      </c>
      <c r="AL59" s="145">
        <v>60</v>
      </c>
      <c r="AM59" s="41">
        <f t="shared" si="100"/>
        <v>702</v>
      </c>
      <c r="AN59" s="38">
        <f t="shared" si="101"/>
        <v>23.3</v>
      </c>
      <c r="AO59" s="39">
        <f t="shared" si="53"/>
        <v>0.67</v>
      </c>
      <c r="AP59" s="40">
        <f t="shared" si="54"/>
        <v>617.18844348139089</v>
      </c>
      <c r="AQ59" s="51">
        <f t="shared" si="55"/>
        <v>10.062507364827276</v>
      </c>
      <c r="AR59" s="38">
        <f t="shared" si="102"/>
        <v>61.33545259690699</v>
      </c>
      <c r="AS59" s="52">
        <f t="shared" si="103"/>
        <v>33.353567307642763</v>
      </c>
      <c r="AT59" s="44">
        <f t="shared" si="56"/>
        <v>33.076426945418746</v>
      </c>
      <c r="AU59" s="145">
        <v>60</v>
      </c>
      <c r="AV59" s="41">
        <f t="shared" si="104"/>
        <v>631.80000000000007</v>
      </c>
      <c r="AW59" s="38">
        <f t="shared" si="105"/>
        <v>23.3</v>
      </c>
      <c r="AX59" s="39">
        <f t="shared" si="57"/>
        <v>0.63</v>
      </c>
      <c r="AY59" s="40">
        <f t="shared" si="58"/>
        <v>583.01407150598118</v>
      </c>
      <c r="AZ59" s="51">
        <f t="shared" si="59"/>
        <v>9.9797722499709955</v>
      </c>
      <c r="BA59" s="38">
        <f t="shared" si="106"/>
        <v>58.419576810249914</v>
      </c>
      <c r="BB59" s="52">
        <f t="shared" si="107"/>
        <v>34.311875061037298</v>
      </c>
      <c r="BC59" s="44">
        <f t="shared" si="60"/>
        <v>34.02201787592999</v>
      </c>
      <c r="BD59" s="145">
        <v>60</v>
      </c>
      <c r="BE59" s="41" t="str">
        <f t="shared" si="108"/>
        <v/>
      </c>
      <c r="BF59" s="38" t="str">
        <f t="shared" si="109"/>
        <v/>
      </c>
      <c r="BG59" s="39" t="str">
        <f t="shared" si="61"/>
        <v/>
      </c>
      <c r="BH59" s="40" t="str">
        <f t="shared" si="62"/>
        <v/>
      </c>
      <c r="BI59" s="51" t="str">
        <f t="shared" si="63"/>
        <v/>
      </c>
      <c r="BJ59" s="38" t="str">
        <f t="shared" si="110"/>
        <v/>
      </c>
      <c r="BK59" s="52" t="str">
        <f t="shared" si="111"/>
        <v/>
      </c>
      <c r="BL59" s="44" t="str">
        <f t="shared" si="64"/>
        <v/>
      </c>
      <c r="BM59" s="145">
        <v>60</v>
      </c>
      <c r="BN59" s="41" t="str">
        <f t="shared" si="112"/>
        <v/>
      </c>
      <c r="BO59" s="38" t="str">
        <f t="shared" si="113"/>
        <v/>
      </c>
      <c r="BP59" s="39" t="str">
        <f t="shared" si="65"/>
        <v/>
      </c>
      <c r="BQ59" s="40" t="str">
        <f t="shared" si="66"/>
        <v/>
      </c>
      <c r="BR59" s="51" t="str">
        <f t="shared" si="67"/>
        <v/>
      </c>
      <c r="BS59" s="38" t="str">
        <f t="shared" si="114"/>
        <v/>
      </c>
      <c r="BT59" s="52" t="str">
        <f t="shared" si="115"/>
        <v/>
      </c>
      <c r="BU59" s="44" t="str">
        <f t="shared" si="68"/>
        <v/>
      </c>
      <c r="BV59" s="6">
        <v>60</v>
      </c>
      <c r="BX59" s="82">
        <v>60</v>
      </c>
      <c r="BY59" s="108">
        <f t="shared" si="116"/>
        <v>631.80000000000007</v>
      </c>
      <c r="BZ59" s="162">
        <f t="shared" si="69"/>
        <v>22.598620356159405</v>
      </c>
      <c r="CA59" s="108">
        <f t="shared" si="70"/>
        <v>34.027361413956619</v>
      </c>
      <c r="CB59" s="109">
        <f t="shared" si="117"/>
        <v>583.01407150598118</v>
      </c>
      <c r="CC59" s="110">
        <f t="shared" si="71"/>
        <v>0.63</v>
      </c>
      <c r="CD59" s="90">
        <f t="shared" si="72"/>
        <v>9.9797722499709955</v>
      </c>
      <c r="CE59" s="91">
        <f t="shared" si="83"/>
        <v>58.419576810249914</v>
      </c>
      <c r="CF59" s="92">
        <f t="shared" si="84"/>
        <v>34.311875061037298</v>
      </c>
      <c r="CG59" s="93">
        <f t="shared" si="85"/>
        <v>34.027361413956619</v>
      </c>
      <c r="CH59" s="22"/>
      <c r="CI59" s="82">
        <v>60</v>
      </c>
      <c r="CJ59" s="108">
        <f t="shared" si="73"/>
        <v>631.80000000000007</v>
      </c>
      <c r="CK59" s="108">
        <f t="shared" si="74"/>
        <v>22.598620356159405</v>
      </c>
      <c r="CL59" s="108">
        <f t="shared" si="75"/>
        <v>34.027361413956619</v>
      </c>
      <c r="CM59" s="108">
        <f t="shared" si="76"/>
        <v>583.01407150598118</v>
      </c>
      <c r="CN59" s="116">
        <f t="shared" si="77"/>
        <v>0.63</v>
      </c>
      <c r="CO59" s="108">
        <f t="shared" si="78"/>
        <v>1743.9075145069814</v>
      </c>
      <c r="CP59" s="116">
        <f t="shared" si="79"/>
        <v>23.203138597215869</v>
      </c>
    </row>
    <row r="60" spans="1:100" ht="15" customHeight="1">
      <c r="A60" s="4">
        <v>61</v>
      </c>
      <c r="B60" s="30">
        <f t="shared" si="86"/>
        <v>1950</v>
      </c>
      <c r="C60" s="27">
        <f t="shared" si="81"/>
        <v>23.5</v>
      </c>
      <c r="D60" s="119">
        <f t="shared" si="35"/>
        <v>1617.2146335639193</v>
      </c>
      <c r="E60" s="28">
        <f t="shared" si="80"/>
        <v>1.01</v>
      </c>
      <c r="F60" s="29">
        <f t="shared" si="82"/>
        <v>944.599608899396</v>
      </c>
      <c r="G60" s="49">
        <f t="shared" si="37"/>
        <v>11.212710634723962</v>
      </c>
      <c r="H60" s="27">
        <f t="shared" si="38"/>
        <v>84.243644527320882</v>
      </c>
      <c r="I60" s="50">
        <f t="shared" si="87"/>
        <v>23.453427894970911</v>
      </c>
      <c r="J60" s="43">
        <f t="shared" si="40"/>
        <v>23.27944101986342</v>
      </c>
      <c r="K60" s="145">
        <v>61</v>
      </c>
      <c r="L60" s="31">
        <f t="shared" si="88"/>
        <v>1462.5</v>
      </c>
      <c r="M60" s="27">
        <f t="shared" si="89"/>
        <v>23.5</v>
      </c>
      <c r="N60" s="28">
        <f t="shared" si="41"/>
        <v>0.92</v>
      </c>
      <c r="O60" s="29">
        <f t="shared" si="42"/>
        <v>862.62938564387173</v>
      </c>
      <c r="P60" s="49">
        <f t="shared" si="43"/>
        <v>10.849620637499434</v>
      </c>
      <c r="Q60" s="27">
        <f t="shared" si="90"/>
        <v>79.507792434914677</v>
      </c>
      <c r="R60" s="50">
        <f t="shared" si="91"/>
        <v>26.309462136254304</v>
      </c>
      <c r="S60" s="43">
        <f t="shared" si="44"/>
        <v>26.11109812953298</v>
      </c>
      <c r="T60" s="145">
        <v>61</v>
      </c>
      <c r="U60" s="31">
        <f t="shared" si="92"/>
        <v>1096.875</v>
      </c>
      <c r="V60" s="27">
        <f t="shared" si="93"/>
        <v>23.5</v>
      </c>
      <c r="W60" s="28">
        <f t="shared" si="45"/>
        <v>0.83</v>
      </c>
      <c r="X60" s="29">
        <f t="shared" si="46"/>
        <v>773.17070595918858</v>
      </c>
      <c r="Y60" s="49">
        <f t="shared" si="47"/>
        <v>10.535175476042973</v>
      </c>
      <c r="Z60" s="27">
        <f t="shared" si="94"/>
        <v>73.389447353523593</v>
      </c>
      <c r="AA60" s="50">
        <f t="shared" si="95"/>
        <v>29.187258124092804</v>
      </c>
      <c r="AB60" s="43">
        <f t="shared" si="48"/>
        <v>28.958364477807468</v>
      </c>
      <c r="AC60" s="145">
        <v>61</v>
      </c>
      <c r="AD60" s="31">
        <f t="shared" si="96"/>
        <v>877.5</v>
      </c>
      <c r="AE60" s="27">
        <f t="shared" si="97"/>
        <v>23.5</v>
      </c>
      <c r="AF60" s="28">
        <f t="shared" si="49"/>
        <v>0.75</v>
      </c>
      <c r="AG60" s="29">
        <f t="shared" si="50"/>
        <v>700.5231925150257</v>
      </c>
      <c r="AH60" s="49">
        <f t="shared" si="51"/>
        <v>10.320587606348163</v>
      </c>
      <c r="AI60" s="27">
        <f t="shared" si="98"/>
        <v>67.876289532597539</v>
      </c>
      <c r="AJ60" s="50">
        <f t="shared" si="99"/>
        <v>31.382717217839662</v>
      </c>
      <c r="AK60" s="43">
        <f t="shared" si="52"/>
        <v>31.12759620876184</v>
      </c>
      <c r="AL60" s="145">
        <v>61</v>
      </c>
      <c r="AM60" s="31">
        <f t="shared" si="100"/>
        <v>702</v>
      </c>
      <c r="AN60" s="27">
        <f t="shared" si="101"/>
        <v>23.5</v>
      </c>
      <c r="AO60" s="28">
        <f t="shared" si="53"/>
        <v>0.67</v>
      </c>
      <c r="AP60" s="29">
        <f t="shared" si="54"/>
        <v>626.89408320760651</v>
      </c>
      <c r="AQ60" s="49">
        <f t="shared" si="55"/>
        <v>10.128654380834378</v>
      </c>
      <c r="AR60" s="27">
        <f t="shared" si="102"/>
        <v>61.893126138633654</v>
      </c>
      <c r="AS60" s="50">
        <f t="shared" si="103"/>
        <v>33.504852679739159</v>
      </c>
      <c r="AT60" s="43">
        <f t="shared" si="56"/>
        <v>33.222582737167862</v>
      </c>
      <c r="AU60" s="145">
        <v>61</v>
      </c>
      <c r="AV60" s="31">
        <f t="shared" si="104"/>
        <v>631.80000000000007</v>
      </c>
      <c r="AW60" s="27">
        <f t="shared" si="105"/>
        <v>23.5</v>
      </c>
      <c r="AX60" s="28">
        <f t="shared" si="57"/>
        <v>0.63</v>
      </c>
      <c r="AY60" s="29">
        <f t="shared" si="58"/>
        <v>592.30794431893264</v>
      </c>
      <c r="AZ60" s="49">
        <f t="shared" si="59"/>
        <v>10.045209093318386</v>
      </c>
      <c r="BA60" s="27">
        <f t="shared" si="106"/>
        <v>58.964222528021722</v>
      </c>
      <c r="BB60" s="50">
        <f t="shared" si="107"/>
        <v>34.471448803912033</v>
      </c>
      <c r="BC60" s="43">
        <f t="shared" si="60"/>
        <v>34.17635142431655</v>
      </c>
      <c r="BD60" s="145">
        <v>61</v>
      </c>
      <c r="BE60" s="31" t="str">
        <f t="shared" si="108"/>
        <v/>
      </c>
      <c r="BF60" s="27" t="str">
        <f t="shared" si="109"/>
        <v/>
      </c>
      <c r="BG60" s="28" t="str">
        <f t="shared" si="61"/>
        <v/>
      </c>
      <c r="BH60" s="29" t="str">
        <f t="shared" si="62"/>
        <v/>
      </c>
      <c r="BI60" s="49" t="str">
        <f t="shared" si="63"/>
        <v/>
      </c>
      <c r="BJ60" s="27" t="str">
        <f t="shared" si="110"/>
        <v/>
      </c>
      <c r="BK60" s="50" t="str">
        <f t="shared" si="111"/>
        <v/>
      </c>
      <c r="BL60" s="43" t="str">
        <f t="shared" si="64"/>
        <v/>
      </c>
      <c r="BM60" s="145">
        <v>61</v>
      </c>
      <c r="BN60" s="31" t="str">
        <f t="shared" si="112"/>
        <v/>
      </c>
      <c r="BO60" s="27" t="str">
        <f t="shared" si="113"/>
        <v/>
      </c>
      <c r="BP60" s="28" t="str">
        <f t="shared" si="65"/>
        <v/>
      </c>
      <c r="BQ60" s="29" t="str">
        <f t="shared" si="66"/>
        <v/>
      </c>
      <c r="BR60" s="49" t="str">
        <f t="shared" si="67"/>
        <v/>
      </c>
      <c r="BS60" s="27" t="str">
        <f t="shared" si="114"/>
        <v/>
      </c>
      <c r="BT60" s="50" t="str">
        <f t="shared" si="115"/>
        <v/>
      </c>
      <c r="BU60" s="43" t="str">
        <f t="shared" si="68"/>
        <v/>
      </c>
      <c r="BV60" s="4">
        <v>61</v>
      </c>
      <c r="BX60" s="80">
        <v>61</v>
      </c>
      <c r="BY60" s="102">
        <f t="shared" si="116"/>
        <v>631.80000000000007</v>
      </c>
      <c r="BZ60" s="163">
        <f t="shared" si="69"/>
        <v>22.782743191834587</v>
      </c>
      <c r="CA60" s="102">
        <f t="shared" si="70"/>
        <v>34.181815924267397</v>
      </c>
      <c r="CB60" s="103">
        <f t="shared" si="117"/>
        <v>592.30794431893264</v>
      </c>
      <c r="CC60" s="104">
        <f t="shared" si="71"/>
        <v>0.63</v>
      </c>
      <c r="CD60" s="94">
        <f t="shared" si="72"/>
        <v>10.045209093318386</v>
      </c>
      <c r="CE60" s="95">
        <f t="shared" si="83"/>
        <v>58.964222528021722</v>
      </c>
      <c r="CF60" s="96">
        <f t="shared" si="84"/>
        <v>34.471448803912033</v>
      </c>
      <c r="CG60" s="97">
        <f t="shared" si="85"/>
        <v>34.181815924267397</v>
      </c>
      <c r="CH60" s="22"/>
      <c r="CI60" s="80">
        <v>61</v>
      </c>
      <c r="CJ60" s="102">
        <f t="shared" si="73"/>
        <v>631.80000000000007</v>
      </c>
      <c r="CK60" s="102">
        <f t="shared" si="74"/>
        <v>22.782743191834587</v>
      </c>
      <c r="CL60" s="102">
        <f t="shared" si="75"/>
        <v>34.181815924267397</v>
      </c>
      <c r="CM60" s="102">
        <f t="shared" si="76"/>
        <v>592.30794431893264</v>
      </c>
      <c r="CN60" s="114">
        <f t="shared" si="77"/>
        <v>0.63</v>
      </c>
      <c r="CO60" s="102">
        <f t="shared" si="78"/>
        <v>1740.1565042287477</v>
      </c>
      <c r="CP60" s="114">
        <f t="shared" si="79"/>
        <v>23.27944101986342</v>
      </c>
    </row>
    <row r="61" spans="1:100" ht="15" customHeight="1">
      <c r="A61" s="5">
        <v>62</v>
      </c>
      <c r="B61" s="34">
        <f t="shared" si="86"/>
        <v>1950</v>
      </c>
      <c r="C61" s="32">
        <f t="shared" si="81"/>
        <v>23.7</v>
      </c>
      <c r="D61" s="121">
        <f t="shared" si="35"/>
        <v>1613.4656414820279</v>
      </c>
      <c r="E61" s="33">
        <f t="shared" si="80"/>
        <v>1.01</v>
      </c>
      <c r="F61" s="35">
        <f t="shared" si="82"/>
        <v>957.46055604841172</v>
      </c>
      <c r="G61" s="53">
        <f t="shared" si="37"/>
        <v>11.288083661402464</v>
      </c>
      <c r="H61" s="32">
        <f t="shared" si="38"/>
        <v>84.820469511780189</v>
      </c>
      <c r="I61" s="54">
        <f t="shared" si="87"/>
        <v>23.533584946581296</v>
      </c>
      <c r="J61" s="45">
        <f t="shared" si="40"/>
        <v>23.355054307023213</v>
      </c>
      <c r="K61" s="145">
        <v>62</v>
      </c>
      <c r="L61" s="36">
        <f t="shared" si="88"/>
        <v>1462.5</v>
      </c>
      <c r="M61" s="32">
        <f t="shared" si="89"/>
        <v>23.7</v>
      </c>
      <c r="N61" s="33">
        <f t="shared" si="41"/>
        <v>0.92</v>
      </c>
      <c r="O61" s="35">
        <f t="shared" si="42"/>
        <v>874.80980063850905</v>
      </c>
      <c r="P61" s="53">
        <f t="shared" si="43"/>
        <v>10.921903536541983</v>
      </c>
      <c r="Q61" s="32">
        <f t="shared" si="90"/>
        <v>80.096825403338556</v>
      </c>
      <c r="R61" s="54">
        <f t="shared" si="91"/>
        <v>26.406739040324258</v>
      </c>
      <c r="S61" s="45">
        <f t="shared" si="44"/>
        <v>26.20379118528529</v>
      </c>
      <c r="T61" s="145">
        <v>62</v>
      </c>
      <c r="U61" s="36">
        <f t="shared" si="92"/>
        <v>1096.875</v>
      </c>
      <c r="V61" s="32">
        <f t="shared" si="93"/>
        <v>23.7</v>
      </c>
      <c r="W61" s="33">
        <f t="shared" si="45"/>
        <v>0.83</v>
      </c>
      <c r="X61" s="35">
        <f t="shared" si="46"/>
        <v>784.51440697852149</v>
      </c>
      <c r="Y61" s="53">
        <f t="shared" si="47"/>
        <v>10.604782246051847</v>
      </c>
      <c r="Z61" s="32">
        <f t="shared" si="94"/>
        <v>73.977417807951284</v>
      </c>
      <c r="AA61" s="54">
        <f t="shared" si="95"/>
        <v>29.303943905075808</v>
      </c>
      <c r="AB61" s="45">
        <f t="shared" si="48"/>
        <v>29.070324966912441</v>
      </c>
      <c r="AC61" s="145">
        <v>62</v>
      </c>
      <c r="AD61" s="36">
        <f t="shared" si="96"/>
        <v>877.5</v>
      </c>
      <c r="AE61" s="32">
        <f t="shared" si="97"/>
        <v>23.7</v>
      </c>
      <c r="AF61" s="33">
        <f t="shared" si="49"/>
        <v>0.75</v>
      </c>
      <c r="AG61" s="35">
        <f t="shared" si="50"/>
        <v>711.1151157628658</v>
      </c>
      <c r="AH61" s="53">
        <f t="shared" si="51"/>
        <v>10.388368096614956</v>
      </c>
      <c r="AI61" s="32">
        <f t="shared" si="98"/>
        <v>68.453014867136091</v>
      </c>
      <c r="AJ61" s="54">
        <f t="shared" si="99"/>
        <v>31.515760175383207</v>
      </c>
      <c r="AK61" s="45">
        <f t="shared" si="52"/>
        <v>31.255744872206542</v>
      </c>
      <c r="AL61" s="145">
        <v>62</v>
      </c>
      <c r="AM61" s="36">
        <f t="shared" si="100"/>
        <v>702</v>
      </c>
      <c r="AN61" s="32">
        <f t="shared" si="101"/>
        <v>23.7</v>
      </c>
      <c r="AO61" s="33">
        <f t="shared" si="53"/>
        <v>0.67</v>
      </c>
      <c r="AP61" s="35">
        <f t="shared" si="54"/>
        <v>636.65785459233166</v>
      </c>
      <c r="AQ61" s="53">
        <f t="shared" si="55"/>
        <v>10.194801396841479</v>
      </c>
      <c r="AR61" s="32">
        <f t="shared" si="102"/>
        <v>62.449265052831635</v>
      </c>
      <c r="AS61" s="54">
        <f t="shared" si="103"/>
        <v>33.65504449578107</v>
      </c>
      <c r="AT61" s="45">
        <f t="shared" si="56"/>
        <v>33.367670441783005</v>
      </c>
      <c r="AU61" s="145">
        <v>62</v>
      </c>
      <c r="AV61" s="36">
        <f t="shared" si="104"/>
        <v>631.80000000000007</v>
      </c>
      <c r="AW61" s="32">
        <f t="shared" si="105"/>
        <v>23.7</v>
      </c>
      <c r="AX61" s="33">
        <f t="shared" si="57"/>
        <v>0.64</v>
      </c>
      <c r="AY61" s="35">
        <f t="shared" si="58"/>
        <v>601.65966806062966</v>
      </c>
      <c r="AZ61" s="53">
        <f t="shared" si="59"/>
        <v>10.110645936665776</v>
      </c>
      <c r="BA61" s="32">
        <f t="shared" si="106"/>
        <v>59.50754005525399</v>
      </c>
      <c r="BB61" s="54">
        <f t="shared" si="107"/>
        <v>34.629900788491767</v>
      </c>
      <c r="BC61" s="45">
        <f t="shared" si="60"/>
        <v>34.329589340158805</v>
      </c>
      <c r="BD61" s="145">
        <v>62</v>
      </c>
      <c r="BE61" s="36" t="str">
        <f t="shared" si="108"/>
        <v/>
      </c>
      <c r="BF61" s="32" t="str">
        <f t="shared" si="109"/>
        <v/>
      </c>
      <c r="BG61" s="33" t="str">
        <f t="shared" si="61"/>
        <v/>
      </c>
      <c r="BH61" s="35" t="str">
        <f t="shared" si="62"/>
        <v/>
      </c>
      <c r="BI61" s="53" t="str">
        <f t="shared" si="63"/>
        <v/>
      </c>
      <c r="BJ61" s="32" t="str">
        <f t="shared" si="110"/>
        <v/>
      </c>
      <c r="BK61" s="54" t="str">
        <f t="shared" si="111"/>
        <v/>
      </c>
      <c r="BL61" s="45" t="str">
        <f t="shared" si="64"/>
        <v/>
      </c>
      <c r="BM61" s="145">
        <v>62</v>
      </c>
      <c r="BN61" s="36" t="str">
        <f t="shared" si="112"/>
        <v/>
      </c>
      <c r="BO61" s="32" t="str">
        <f t="shared" si="113"/>
        <v/>
      </c>
      <c r="BP61" s="33" t="str">
        <f t="shared" si="65"/>
        <v/>
      </c>
      <c r="BQ61" s="35" t="str">
        <f t="shared" si="66"/>
        <v/>
      </c>
      <c r="BR61" s="53" t="str">
        <f t="shared" si="67"/>
        <v/>
      </c>
      <c r="BS61" s="32" t="str">
        <f t="shared" si="114"/>
        <v/>
      </c>
      <c r="BT61" s="54" t="str">
        <f t="shared" si="115"/>
        <v/>
      </c>
      <c r="BU61" s="45" t="str">
        <f t="shared" si="68"/>
        <v/>
      </c>
      <c r="BV61" s="5">
        <v>62</v>
      </c>
      <c r="BX61" s="81">
        <v>62</v>
      </c>
      <c r="BY61" s="105">
        <f t="shared" si="116"/>
        <v>631.80000000000007</v>
      </c>
      <c r="BZ61" s="164">
        <f t="shared" si="69"/>
        <v>22.966866027509777</v>
      </c>
      <c r="CA61" s="105">
        <f t="shared" si="70"/>
        <v>34.335174802033869</v>
      </c>
      <c r="CB61" s="106">
        <f t="shared" si="117"/>
        <v>601.65966806062966</v>
      </c>
      <c r="CC61" s="107">
        <f t="shared" si="71"/>
        <v>0.64</v>
      </c>
      <c r="CD61" s="88">
        <f t="shared" si="72"/>
        <v>10.110645936665776</v>
      </c>
      <c r="CE61" s="23">
        <f t="shared" si="83"/>
        <v>59.50754005525399</v>
      </c>
      <c r="CF61" s="24">
        <f t="shared" si="84"/>
        <v>34.629900788491767</v>
      </c>
      <c r="CG61" s="89">
        <f t="shared" si="85"/>
        <v>34.335174802033869</v>
      </c>
      <c r="CH61" s="22"/>
      <c r="CI61" s="81">
        <v>62</v>
      </c>
      <c r="CJ61" s="105">
        <f t="shared" si="73"/>
        <v>631.80000000000007</v>
      </c>
      <c r="CK61" s="105">
        <f t="shared" si="74"/>
        <v>22.966866027509777</v>
      </c>
      <c r="CL61" s="105">
        <f t="shared" si="75"/>
        <v>34.335174802033869</v>
      </c>
      <c r="CM61" s="105">
        <f t="shared" si="76"/>
        <v>601.65966806062966</v>
      </c>
      <c r="CN61" s="115">
        <f t="shared" si="77"/>
        <v>0.64</v>
      </c>
      <c r="CO61" s="105">
        <f t="shared" si="78"/>
        <v>1736.4075121468563</v>
      </c>
      <c r="CP61" s="115">
        <f t="shared" si="79"/>
        <v>23.355054307023213</v>
      </c>
    </row>
    <row r="62" spans="1:100" ht="15" customHeight="1">
      <c r="A62" s="5">
        <v>63</v>
      </c>
      <c r="B62" s="34">
        <f t="shared" si="86"/>
        <v>1950</v>
      </c>
      <c r="C62" s="32">
        <f t="shared" si="81"/>
        <v>23.9</v>
      </c>
      <c r="D62" s="121">
        <f t="shared" si="35"/>
        <v>1609.7188666689024</v>
      </c>
      <c r="E62" s="33">
        <f t="shared" si="80"/>
        <v>1.01</v>
      </c>
      <c r="F62" s="35">
        <f t="shared" si="82"/>
        <v>970.3737493069417</v>
      </c>
      <c r="G62" s="53">
        <f t="shared" si="37"/>
        <v>11.363456688080966</v>
      </c>
      <c r="H62" s="32">
        <f t="shared" si="38"/>
        <v>85.394240145673152</v>
      </c>
      <c r="I62" s="54">
        <f t="shared" si="87"/>
        <v>23.613047615083818</v>
      </c>
      <c r="J62" s="45">
        <f t="shared" si="40"/>
        <v>23.429989383257727</v>
      </c>
      <c r="K62" s="145">
        <v>63</v>
      </c>
      <c r="L62" s="36">
        <f t="shared" si="88"/>
        <v>1462.5</v>
      </c>
      <c r="M62" s="32">
        <f t="shared" si="89"/>
        <v>23.9</v>
      </c>
      <c r="N62" s="33">
        <f t="shared" si="41"/>
        <v>0.93</v>
      </c>
      <c r="O62" s="35">
        <f t="shared" si="42"/>
        <v>887.04488356721936</v>
      </c>
      <c r="P62" s="53">
        <f t="shared" si="43"/>
        <v>10.994186435584531</v>
      </c>
      <c r="Q62" s="32">
        <f t="shared" si="90"/>
        <v>80.683085443789594</v>
      </c>
      <c r="R62" s="54">
        <f t="shared" si="91"/>
        <v>26.503203480395999</v>
      </c>
      <c r="S62" s="45">
        <f t="shared" si="44"/>
        <v>26.29569069932591</v>
      </c>
      <c r="T62" s="145">
        <v>63</v>
      </c>
      <c r="U62" s="36">
        <f t="shared" si="92"/>
        <v>1096.875</v>
      </c>
      <c r="V62" s="32">
        <f t="shared" si="93"/>
        <v>23.9</v>
      </c>
      <c r="W62" s="33">
        <f t="shared" si="45"/>
        <v>0.83</v>
      </c>
      <c r="X62" s="35">
        <f t="shared" si="46"/>
        <v>795.91480387108857</v>
      </c>
      <c r="Y62" s="53">
        <f t="shared" si="47"/>
        <v>10.674389016060724</v>
      </c>
      <c r="Z62" s="32">
        <f t="shared" si="94"/>
        <v>74.56303144597338</v>
      </c>
      <c r="AA62" s="54">
        <f t="shared" si="95"/>
        <v>29.419701941637122</v>
      </c>
      <c r="AB62" s="45">
        <f t="shared" si="48"/>
        <v>29.181379318763302</v>
      </c>
      <c r="AC62" s="145">
        <v>63</v>
      </c>
      <c r="AD62" s="36">
        <f t="shared" si="96"/>
        <v>877.5</v>
      </c>
      <c r="AE62" s="32">
        <f t="shared" si="97"/>
        <v>23.9</v>
      </c>
      <c r="AF62" s="33">
        <f t="shared" si="49"/>
        <v>0.75</v>
      </c>
      <c r="AG62" s="35">
        <f t="shared" si="50"/>
        <v>721.76469552429046</v>
      </c>
      <c r="AH62" s="53">
        <f t="shared" si="51"/>
        <v>10.456148586881747</v>
      </c>
      <c r="AI62" s="32">
        <f t="shared" si="98"/>
        <v>69.02777724771569</v>
      </c>
      <c r="AJ62" s="54">
        <f t="shared" si="99"/>
        <v>31.647793868096286</v>
      </c>
      <c r="AK62" s="45">
        <f t="shared" si="52"/>
        <v>31.382907776598682</v>
      </c>
      <c r="AL62" s="145">
        <v>63</v>
      </c>
      <c r="AM62" s="36">
        <f t="shared" si="100"/>
        <v>702</v>
      </c>
      <c r="AN62" s="32">
        <f t="shared" si="101"/>
        <v>23.9</v>
      </c>
      <c r="AO62" s="33">
        <f t="shared" si="53"/>
        <v>0.67</v>
      </c>
      <c r="AP62" s="35">
        <f t="shared" si="54"/>
        <v>646.4794385764485</v>
      </c>
      <c r="AQ62" s="53">
        <f t="shared" si="55"/>
        <v>10.260948412848579</v>
      </c>
      <c r="AR62" s="32">
        <f t="shared" si="102"/>
        <v>63.00386792384009</v>
      </c>
      <c r="AS62" s="54">
        <f t="shared" si="103"/>
        <v>33.804156951994926</v>
      </c>
      <c r="AT62" s="45">
        <f t="shared" si="56"/>
        <v>33.511703924860491</v>
      </c>
      <c r="AU62" s="145">
        <v>63</v>
      </c>
      <c r="AV62" s="36">
        <f t="shared" si="104"/>
        <v>631.80000000000007</v>
      </c>
      <c r="AW62" s="32">
        <f t="shared" si="105"/>
        <v>23.9</v>
      </c>
      <c r="AX62" s="33">
        <f t="shared" si="57"/>
        <v>0.64</v>
      </c>
      <c r="AY62" s="35">
        <f t="shared" si="58"/>
        <v>611.06894272205705</v>
      </c>
      <c r="AZ62" s="53">
        <f t="shared" si="59"/>
        <v>10.176082780013166</v>
      </c>
      <c r="BA62" s="32">
        <f t="shared" si="106"/>
        <v>60.049525532777402</v>
      </c>
      <c r="BB62" s="54">
        <f t="shared" si="107"/>
        <v>34.787245225401321</v>
      </c>
      <c r="BC62" s="45">
        <f t="shared" si="60"/>
        <v>34.481745503116123</v>
      </c>
      <c r="BD62" s="145">
        <v>63</v>
      </c>
      <c r="BE62" s="36" t="str">
        <f t="shared" si="108"/>
        <v/>
      </c>
      <c r="BF62" s="32" t="str">
        <f t="shared" si="109"/>
        <v/>
      </c>
      <c r="BG62" s="33" t="str">
        <f t="shared" si="61"/>
        <v/>
      </c>
      <c r="BH62" s="35" t="str">
        <f t="shared" si="62"/>
        <v/>
      </c>
      <c r="BI62" s="53" t="str">
        <f t="shared" si="63"/>
        <v/>
      </c>
      <c r="BJ62" s="32" t="str">
        <f t="shared" si="110"/>
        <v/>
      </c>
      <c r="BK62" s="54" t="str">
        <f t="shared" si="111"/>
        <v/>
      </c>
      <c r="BL62" s="45" t="str">
        <f t="shared" si="64"/>
        <v/>
      </c>
      <c r="BM62" s="145">
        <v>63</v>
      </c>
      <c r="BN62" s="36" t="str">
        <f t="shared" si="112"/>
        <v/>
      </c>
      <c r="BO62" s="32" t="str">
        <f t="shared" si="113"/>
        <v/>
      </c>
      <c r="BP62" s="33" t="str">
        <f t="shared" si="65"/>
        <v/>
      </c>
      <c r="BQ62" s="35" t="str">
        <f t="shared" si="66"/>
        <v/>
      </c>
      <c r="BR62" s="53" t="str">
        <f t="shared" si="67"/>
        <v/>
      </c>
      <c r="BS62" s="32" t="str">
        <f t="shared" si="114"/>
        <v/>
      </c>
      <c r="BT62" s="54" t="str">
        <f t="shared" si="115"/>
        <v/>
      </c>
      <c r="BU62" s="45" t="str">
        <f t="shared" si="68"/>
        <v/>
      </c>
      <c r="BV62" s="5">
        <v>63</v>
      </c>
      <c r="BX62" s="81">
        <v>63</v>
      </c>
      <c r="BY62" s="105">
        <f t="shared" si="116"/>
        <v>631.80000000000007</v>
      </c>
      <c r="BZ62" s="164">
        <f t="shared" si="69"/>
        <v>23.150988863184967</v>
      </c>
      <c r="CA62" s="105">
        <f t="shared" si="70"/>
        <v>34.487451926915398</v>
      </c>
      <c r="CB62" s="106">
        <f t="shared" si="117"/>
        <v>611.06894272205705</v>
      </c>
      <c r="CC62" s="107">
        <f t="shared" si="71"/>
        <v>0.64</v>
      </c>
      <c r="CD62" s="88">
        <f t="shared" si="72"/>
        <v>10.176082780013166</v>
      </c>
      <c r="CE62" s="23">
        <f t="shared" si="83"/>
        <v>60.049525532777402</v>
      </c>
      <c r="CF62" s="24">
        <f t="shared" si="84"/>
        <v>34.787245225401321</v>
      </c>
      <c r="CG62" s="89">
        <f t="shared" si="85"/>
        <v>34.487451926915398</v>
      </c>
      <c r="CH62" s="22"/>
      <c r="CI62" s="81">
        <v>63</v>
      </c>
      <c r="CJ62" s="105">
        <f t="shared" si="73"/>
        <v>631.80000000000007</v>
      </c>
      <c r="CK62" s="105">
        <f t="shared" si="74"/>
        <v>23.150988863184967</v>
      </c>
      <c r="CL62" s="105">
        <f t="shared" si="75"/>
        <v>34.487451926915398</v>
      </c>
      <c r="CM62" s="105">
        <f t="shared" si="76"/>
        <v>611.06894272205705</v>
      </c>
      <c r="CN62" s="115">
        <f t="shared" si="77"/>
        <v>0.64</v>
      </c>
      <c r="CO62" s="105">
        <f t="shared" si="78"/>
        <v>1732.6607373337308</v>
      </c>
      <c r="CP62" s="115">
        <f t="shared" si="79"/>
        <v>23.429989383257727</v>
      </c>
    </row>
    <row r="63" spans="1:100" ht="15" customHeight="1">
      <c r="A63" s="5">
        <v>64</v>
      </c>
      <c r="B63" s="34">
        <f t="shared" si="86"/>
        <v>1950</v>
      </c>
      <c r="C63" s="32">
        <f t="shared" si="81"/>
        <v>24.1</v>
      </c>
      <c r="D63" s="121">
        <f t="shared" si="35"/>
        <v>1605.9745036288466</v>
      </c>
      <c r="E63" s="33">
        <f t="shared" si="80"/>
        <v>1.02</v>
      </c>
      <c r="F63" s="35">
        <f t="shared" si="82"/>
        <v>983.33882581089415</v>
      </c>
      <c r="G63" s="53">
        <f t="shared" si="37"/>
        <v>11.438829714759468</v>
      </c>
      <c r="H63" s="32">
        <f t="shared" si="38"/>
        <v>85.964985084278041</v>
      </c>
      <c r="I63" s="54">
        <f t="shared" si="87"/>
        <v>23.691826836065406</v>
      </c>
      <c r="J63" s="45">
        <f t="shared" si="40"/>
        <v>23.50425692946407</v>
      </c>
      <c r="K63" s="145">
        <v>64</v>
      </c>
      <c r="L63" s="36">
        <f t="shared" si="88"/>
        <v>1462.5</v>
      </c>
      <c r="M63" s="32">
        <f t="shared" si="89"/>
        <v>24.1</v>
      </c>
      <c r="N63" s="33">
        <f t="shared" si="41"/>
        <v>0.93</v>
      </c>
      <c r="O63" s="35">
        <f t="shared" si="42"/>
        <v>899.33426197408869</v>
      </c>
      <c r="P63" s="53">
        <f t="shared" si="43"/>
        <v>11.066469334627079</v>
      </c>
      <c r="Q63" s="32">
        <f t="shared" si="90"/>
        <v>81.26659323584478</v>
      </c>
      <c r="R63" s="54">
        <f t="shared" si="91"/>
        <v>26.598867680260973</v>
      </c>
      <c r="S63" s="45">
        <f t="shared" si="44"/>
        <v>26.386808610754169</v>
      </c>
      <c r="T63" s="145">
        <v>64</v>
      </c>
      <c r="U63" s="36">
        <f t="shared" si="92"/>
        <v>1096.875</v>
      </c>
      <c r="V63" s="32">
        <f t="shared" si="93"/>
        <v>24.1</v>
      </c>
      <c r="W63" s="33">
        <f t="shared" si="45"/>
        <v>0.83</v>
      </c>
      <c r="X63" s="35">
        <f t="shared" si="46"/>
        <v>807.37153051906614</v>
      </c>
      <c r="Y63" s="53">
        <f t="shared" si="47"/>
        <v>10.7439957860696</v>
      </c>
      <c r="Z63" s="32">
        <f t="shared" si="94"/>
        <v>75.14629999817052</v>
      </c>
      <c r="AA63" s="54">
        <f t="shared" si="95"/>
        <v>29.534545447635185</v>
      </c>
      <c r="AB63" s="45">
        <f t="shared" si="48"/>
        <v>29.291540439467735</v>
      </c>
      <c r="AC63" s="145">
        <v>64</v>
      </c>
      <c r="AD63" s="36">
        <f t="shared" si="96"/>
        <v>877.5</v>
      </c>
      <c r="AE63" s="32">
        <f t="shared" si="97"/>
        <v>24.1</v>
      </c>
      <c r="AF63" s="33">
        <f t="shared" si="49"/>
        <v>0.76</v>
      </c>
      <c r="AG63" s="35">
        <f t="shared" si="50"/>
        <v>732.47158455159661</v>
      </c>
      <c r="AH63" s="53">
        <f t="shared" si="51"/>
        <v>10.523929077148541</v>
      </c>
      <c r="AI63" s="32">
        <f t="shared" si="98"/>
        <v>69.600581606167552</v>
      </c>
      <c r="AJ63" s="54">
        <f t="shared" si="99"/>
        <v>31.778832001676232</v>
      </c>
      <c r="AK63" s="45">
        <f t="shared" si="52"/>
        <v>31.509098308429895</v>
      </c>
      <c r="AL63" s="145">
        <v>64</v>
      </c>
      <c r="AM63" s="36">
        <f t="shared" si="100"/>
        <v>702</v>
      </c>
      <c r="AN63" s="32">
        <f t="shared" si="101"/>
        <v>24.1</v>
      </c>
      <c r="AO63" s="33">
        <f t="shared" si="53"/>
        <v>0.68</v>
      </c>
      <c r="AP63" s="35">
        <f t="shared" si="54"/>
        <v>656.35851924018448</v>
      </c>
      <c r="AQ63" s="53">
        <f t="shared" si="55"/>
        <v>10.327095428855682</v>
      </c>
      <c r="AR63" s="32">
        <f t="shared" si="102"/>
        <v>63.556933676259625</v>
      </c>
      <c r="AS63" s="54">
        <f t="shared" si="103"/>
        <v>33.952203982252385</v>
      </c>
      <c r="AT63" s="45">
        <f t="shared" si="56"/>
        <v>33.654696795752109</v>
      </c>
      <c r="AU63" s="145">
        <v>64</v>
      </c>
      <c r="AV63" s="36">
        <f t="shared" si="104"/>
        <v>631.80000000000007</v>
      </c>
      <c r="AW63" s="32">
        <f t="shared" si="105"/>
        <v>24.1</v>
      </c>
      <c r="AX63" s="33">
        <f t="shared" si="57"/>
        <v>0.64</v>
      </c>
      <c r="AY63" s="35">
        <f t="shared" si="58"/>
        <v>620.53547100147011</v>
      </c>
      <c r="AZ63" s="53">
        <f t="shared" si="59"/>
        <v>10.241519623360556</v>
      </c>
      <c r="BA63" s="32">
        <f t="shared" si="106"/>
        <v>60.590175464395919</v>
      </c>
      <c r="BB63" s="54">
        <f t="shared" si="107"/>
        <v>34.943496067761387</v>
      </c>
      <c r="BC63" s="45">
        <f t="shared" si="60"/>
        <v>34.632833541341007</v>
      </c>
      <c r="BD63" s="145">
        <v>64</v>
      </c>
      <c r="BE63" s="36" t="str">
        <f t="shared" si="108"/>
        <v/>
      </c>
      <c r="BF63" s="32" t="str">
        <f t="shared" si="109"/>
        <v/>
      </c>
      <c r="BG63" s="33" t="str">
        <f t="shared" si="61"/>
        <v/>
      </c>
      <c r="BH63" s="35" t="str">
        <f t="shared" si="62"/>
        <v/>
      </c>
      <c r="BI63" s="53" t="str">
        <f t="shared" si="63"/>
        <v/>
      </c>
      <c r="BJ63" s="32" t="str">
        <f t="shared" si="110"/>
        <v/>
      </c>
      <c r="BK63" s="54" t="str">
        <f t="shared" si="111"/>
        <v/>
      </c>
      <c r="BL63" s="45" t="str">
        <f t="shared" si="64"/>
        <v/>
      </c>
      <c r="BM63" s="145">
        <v>64</v>
      </c>
      <c r="BN63" s="36" t="str">
        <f t="shared" si="112"/>
        <v/>
      </c>
      <c r="BO63" s="32" t="str">
        <f t="shared" si="113"/>
        <v/>
      </c>
      <c r="BP63" s="33" t="str">
        <f t="shared" si="65"/>
        <v/>
      </c>
      <c r="BQ63" s="35" t="str">
        <f t="shared" si="66"/>
        <v/>
      </c>
      <c r="BR63" s="53" t="str">
        <f t="shared" si="67"/>
        <v/>
      </c>
      <c r="BS63" s="32" t="str">
        <f t="shared" si="114"/>
        <v/>
      </c>
      <c r="BT63" s="54" t="str">
        <f t="shared" si="115"/>
        <v/>
      </c>
      <c r="BU63" s="45" t="str">
        <f t="shared" si="68"/>
        <v/>
      </c>
      <c r="BV63" s="5">
        <v>64</v>
      </c>
      <c r="BX63" s="81">
        <v>64</v>
      </c>
      <c r="BY63" s="105">
        <f t="shared" si="116"/>
        <v>631.80000000000007</v>
      </c>
      <c r="BZ63" s="164">
        <f t="shared" si="69"/>
        <v>23.335111698860153</v>
      </c>
      <c r="CA63" s="105">
        <f t="shared" si="70"/>
        <v>34.6386609270645</v>
      </c>
      <c r="CB63" s="106">
        <f t="shared" si="117"/>
        <v>620.53547100147011</v>
      </c>
      <c r="CC63" s="107">
        <f t="shared" si="71"/>
        <v>0.64</v>
      </c>
      <c r="CD63" s="88">
        <f t="shared" si="72"/>
        <v>10.241519623360556</v>
      </c>
      <c r="CE63" s="23">
        <f t="shared" si="83"/>
        <v>60.590175464395919</v>
      </c>
      <c r="CF63" s="24">
        <f t="shared" si="84"/>
        <v>34.943496067761387</v>
      </c>
      <c r="CG63" s="89">
        <f t="shared" si="85"/>
        <v>34.6386609270645</v>
      </c>
      <c r="CH63" s="22"/>
      <c r="CI63" s="81">
        <v>64</v>
      </c>
      <c r="CJ63" s="105">
        <f t="shared" si="73"/>
        <v>631.80000000000007</v>
      </c>
      <c r="CK63" s="105">
        <f t="shared" si="74"/>
        <v>23.335111698860153</v>
      </c>
      <c r="CL63" s="105">
        <f t="shared" si="75"/>
        <v>34.6386609270645</v>
      </c>
      <c r="CM63" s="105">
        <f t="shared" si="76"/>
        <v>620.53547100147011</v>
      </c>
      <c r="CN63" s="115">
        <f t="shared" si="77"/>
        <v>0.64</v>
      </c>
      <c r="CO63" s="105">
        <f t="shared" si="78"/>
        <v>1728.9163742936751</v>
      </c>
      <c r="CP63" s="115">
        <f t="shared" si="79"/>
        <v>23.50425692946407</v>
      </c>
    </row>
    <row r="64" spans="1:100" ht="15" customHeight="1">
      <c r="A64" s="5">
        <v>65</v>
      </c>
      <c r="B64" s="34">
        <f t="shared" si="86"/>
        <v>1950</v>
      </c>
      <c r="C64" s="32">
        <f t="shared" si="81"/>
        <v>24.3</v>
      </c>
      <c r="D64" s="121">
        <f t="shared" si="35"/>
        <v>1602.232742388298</v>
      </c>
      <c r="E64" s="33">
        <f t="shared" si="80"/>
        <v>1.02</v>
      </c>
      <c r="F64" s="35">
        <f t="shared" si="82"/>
        <v>996.35542816525538</v>
      </c>
      <c r="G64" s="53">
        <f t="shared" si="37"/>
        <v>11.51420274143797</v>
      </c>
      <c r="H64" s="32">
        <f t="shared" si="38"/>
        <v>86.532732707538202</v>
      </c>
      <c r="I64" s="54">
        <f t="shared" si="87"/>
        <v>23.769933302737559</v>
      </c>
      <c r="J64" s="45">
        <f t="shared" si="40"/>
        <v>23.577867389808848</v>
      </c>
      <c r="K64" s="145">
        <v>65</v>
      </c>
      <c r="L64" s="36">
        <f t="shared" si="88"/>
        <v>1462.5</v>
      </c>
      <c r="M64" s="32">
        <f t="shared" si="89"/>
        <v>24.3</v>
      </c>
      <c r="N64" s="33">
        <f t="shared" si="41"/>
        <v>0.93</v>
      </c>
      <c r="O64" s="35">
        <f t="shared" si="42"/>
        <v>911.67756866247191</v>
      </c>
      <c r="P64" s="53">
        <f t="shared" si="43"/>
        <v>11.138752233669628</v>
      </c>
      <c r="Q64" s="32">
        <f t="shared" si="90"/>
        <v>81.847369394455285</v>
      </c>
      <c r="R64" s="54">
        <f t="shared" si="91"/>
        <v>26.69374360523447</v>
      </c>
      <c r="S64" s="45">
        <f t="shared" si="44"/>
        <v>26.477156606213178</v>
      </c>
      <c r="T64" s="145">
        <v>65</v>
      </c>
      <c r="U64" s="36">
        <f t="shared" si="92"/>
        <v>1096.875</v>
      </c>
      <c r="V64" s="32">
        <f t="shared" si="93"/>
        <v>24.3</v>
      </c>
      <c r="W64" s="33">
        <f t="shared" si="45"/>
        <v>0.84</v>
      </c>
      <c r="X64" s="35">
        <f t="shared" si="46"/>
        <v>818.88422546659979</v>
      </c>
      <c r="Y64" s="53">
        <f t="shared" si="47"/>
        <v>10.813602556078477</v>
      </c>
      <c r="Z64" s="32">
        <f t="shared" si="94"/>
        <v>75.727235324206873</v>
      </c>
      <c r="AA64" s="54">
        <f t="shared" si="95"/>
        <v>29.648487372012656</v>
      </c>
      <c r="AB64" s="45">
        <f t="shared" si="48"/>
        <v>29.400820976387514</v>
      </c>
      <c r="AC64" s="145">
        <v>65</v>
      </c>
      <c r="AD64" s="36">
        <f t="shared" si="96"/>
        <v>877.5</v>
      </c>
      <c r="AE64" s="32">
        <f t="shared" si="97"/>
        <v>24.3</v>
      </c>
      <c r="AF64" s="33">
        <f t="shared" si="49"/>
        <v>0.76</v>
      </c>
      <c r="AG64" s="35">
        <f t="shared" si="50"/>
        <v>743.235439549219</v>
      </c>
      <c r="AH64" s="53">
        <f t="shared" si="51"/>
        <v>10.591709567415334</v>
      </c>
      <c r="AI64" s="32">
        <f t="shared" si="98"/>
        <v>70.171433121215074</v>
      </c>
      <c r="AJ64" s="54">
        <f t="shared" si="99"/>
        <v>31.90888801877194</v>
      </c>
      <c r="AK64" s="45">
        <f t="shared" si="52"/>
        <v>31.63432959726979</v>
      </c>
      <c r="AL64" s="145">
        <v>65</v>
      </c>
      <c r="AM64" s="36">
        <f t="shared" si="100"/>
        <v>702</v>
      </c>
      <c r="AN64" s="32">
        <f t="shared" si="101"/>
        <v>24.3</v>
      </c>
      <c r="AO64" s="33">
        <f t="shared" si="53"/>
        <v>0.68</v>
      </c>
      <c r="AP64" s="35">
        <f t="shared" si="54"/>
        <v>666.29478376513134</v>
      </c>
      <c r="AQ64" s="53">
        <f t="shared" si="55"/>
        <v>10.393242444862782</v>
      </c>
      <c r="AR64" s="32">
        <f t="shared" si="102"/>
        <v>64.108461560470047</v>
      </c>
      <c r="AS64" s="54">
        <f t="shared" si="103"/>
        <v>34.099199264337734</v>
      </c>
      <c r="AT64" s="45">
        <f t="shared" si="56"/>
        <v>33.796662413686533</v>
      </c>
      <c r="AU64" s="145">
        <v>65</v>
      </c>
      <c r="AV64" s="36">
        <f t="shared" si="104"/>
        <v>631.80000000000007</v>
      </c>
      <c r="AW64" s="32">
        <f t="shared" si="105"/>
        <v>24.3</v>
      </c>
      <c r="AX64" s="33">
        <f t="shared" si="57"/>
        <v>0.64</v>
      </c>
      <c r="AY64" s="35">
        <f t="shared" si="58"/>
        <v>630.05895827622851</v>
      </c>
      <c r="AZ64" s="53">
        <f t="shared" si="59"/>
        <v>10.306956466707948</v>
      </c>
      <c r="BA64" s="32">
        <f t="shared" si="106"/>
        <v>61.129486702631816</v>
      </c>
      <c r="BB64" s="54">
        <f t="shared" si="107"/>
        <v>35.09866701724377</v>
      </c>
      <c r="BC64" s="45">
        <f t="shared" si="60"/>
        <v>34.782866837393328</v>
      </c>
      <c r="BD64" s="145">
        <v>65</v>
      </c>
      <c r="BE64" s="36" t="str">
        <f t="shared" si="108"/>
        <v/>
      </c>
      <c r="BF64" s="32" t="str">
        <f t="shared" si="109"/>
        <v/>
      </c>
      <c r="BG64" s="33" t="str">
        <f t="shared" si="61"/>
        <v/>
      </c>
      <c r="BH64" s="35" t="str">
        <f t="shared" si="62"/>
        <v/>
      </c>
      <c r="BI64" s="53" t="str">
        <f t="shared" si="63"/>
        <v/>
      </c>
      <c r="BJ64" s="32" t="str">
        <f t="shared" si="110"/>
        <v/>
      </c>
      <c r="BK64" s="54" t="str">
        <f t="shared" si="111"/>
        <v/>
      </c>
      <c r="BL64" s="45" t="str">
        <f t="shared" si="64"/>
        <v/>
      </c>
      <c r="BM64" s="145">
        <v>65</v>
      </c>
      <c r="BN64" s="36" t="str">
        <f t="shared" si="112"/>
        <v/>
      </c>
      <c r="BO64" s="32" t="str">
        <f t="shared" si="113"/>
        <v/>
      </c>
      <c r="BP64" s="33" t="str">
        <f t="shared" si="65"/>
        <v/>
      </c>
      <c r="BQ64" s="35" t="str">
        <f t="shared" si="66"/>
        <v/>
      </c>
      <c r="BR64" s="53" t="str">
        <f t="shared" si="67"/>
        <v/>
      </c>
      <c r="BS64" s="32" t="str">
        <f t="shared" si="114"/>
        <v/>
      </c>
      <c r="BT64" s="54" t="str">
        <f t="shared" si="115"/>
        <v/>
      </c>
      <c r="BU64" s="45" t="str">
        <f t="shared" si="68"/>
        <v/>
      </c>
      <c r="BV64" s="5">
        <v>65</v>
      </c>
      <c r="BX64" s="81">
        <v>65</v>
      </c>
      <c r="BY64" s="105">
        <f t="shared" si="116"/>
        <v>631.80000000000007</v>
      </c>
      <c r="BZ64" s="164">
        <f t="shared" si="69"/>
        <v>23.519234534535343</v>
      </c>
      <c r="CA64" s="105">
        <f t="shared" si="70"/>
        <v>34.788815185041038</v>
      </c>
      <c r="CB64" s="106">
        <f t="shared" si="117"/>
        <v>630.05895827622851</v>
      </c>
      <c r="CC64" s="107">
        <f t="shared" si="71"/>
        <v>0.64</v>
      </c>
      <c r="CD64" s="88">
        <f t="shared" si="72"/>
        <v>10.306956466707948</v>
      </c>
      <c r="CE64" s="23">
        <f t="shared" si="83"/>
        <v>61.129486702631816</v>
      </c>
      <c r="CF64" s="24">
        <f t="shared" si="84"/>
        <v>35.09866701724377</v>
      </c>
      <c r="CG64" s="89">
        <f t="shared" si="85"/>
        <v>34.788815185041038</v>
      </c>
      <c r="CH64" s="22"/>
      <c r="CI64" s="81">
        <v>65</v>
      </c>
      <c r="CJ64" s="105">
        <f t="shared" si="73"/>
        <v>631.80000000000007</v>
      </c>
      <c r="CK64" s="105">
        <f t="shared" si="74"/>
        <v>23.519234534535343</v>
      </c>
      <c r="CL64" s="105">
        <f t="shared" si="75"/>
        <v>34.788815185041038</v>
      </c>
      <c r="CM64" s="105">
        <f t="shared" si="76"/>
        <v>630.05895827622851</v>
      </c>
      <c r="CN64" s="115">
        <f t="shared" si="77"/>
        <v>0.64</v>
      </c>
      <c r="CO64" s="105">
        <f t="shared" si="78"/>
        <v>1725.1746130531264</v>
      </c>
      <c r="CP64" s="115">
        <f t="shared" si="79"/>
        <v>23.577867389808848</v>
      </c>
    </row>
    <row r="65" spans="1:94" ht="15" customHeight="1">
      <c r="A65" s="5">
        <v>66</v>
      </c>
      <c r="B65" s="34">
        <f t="shared" si="86"/>
        <v>1950</v>
      </c>
      <c r="C65" s="32">
        <f t="shared" si="81"/>
        <v>24.5</v>
      </c>
      <c r="D65" s="121">
        <f t="shared" si="35"/>
        <v>1598.4937685841778</v>
      </c>
      <c r="E65" s="33">
        <f t="shared" si="80"/>
        <v>1.02</v>
      </c>
      <c r="F65" s="35">
        <f t="shared" si="82"/>
        <v>1009.4232043243568</v>
      </c>
      <c r="G65" s="53">
        <f t="shared" si="37"/>
        <v>11.589575768116472</v>
      </c>
      <c r="H65" s="32">
        <f t="shared" si="38"/>
        <v>87.097511118684153</v>
      </c>
      <c r="I65" s="54">
        <f t="shared" si="87"/>
        <v>23.847377472792306</v>
      </c>
      <c r="J65" s="45">
        <f t="shared" si="40"/>
        <v>23.650830978424434</v>
      </c>
      <c r="K65" s="145">
        <v>66</v>
      </c>
      <c r="L65" s="36">
        <f t="shared" si="88"/>
        <v>1462.5</v>
      </c>
      <c r="M65" s="32">
        <f t="shared" si="89"/>
        <v>24.5</v>
      </c>
      <c r="N65" s="33">
        <f t="shared" si="41"/>
        <v>0.93</v>
      </c>
      <c r="O65" s="35">
        <f t="shared" si="42"/>
        <v>924.07444158967348</v>
      </c>
      <c r="P65" s="53">
        <f t="shared" si="43"/>
        <v>11.211035132712176</v>
      </c>
      <c r="Q65" s="32">
        <f t="shared" si="90"/>
        <v>82.425434462635664</v>
      </c>
      <c r="R65" s="54">
        <f t="shared" si="91"/>
        <v>26.787842969131209</v>
      </c>
      <c r="S65" s="45">
        <f t="shared" si="44"/>
        <v>26.56674612670291</v>
      </c>
      <c r="T65" s="145">
        <v>66</v>
      </c>
      <c r="U65" s="36">
        <f t="shared" si="92"/>
        <v>1096.875</v>
      </c>
      <c r="V65" s="32">
        <f t="shared" si="93"/>
        <v>24.5</v>
      </c>
      <c r="W65" s="33">
        <f t="shared" si="45"/>
        <v>0.84</v>
      </c>
      <c r="X65" s="35">
        <f t="shared" si="46"/>
        <v>830.45253183813827</v>
      </c>
      <c r="Y65" s="53">
        <f t="shared" si="47"/>
        <v>10.883209326087353</v>
      </c>
      <c r="Z65" s="32">
        <f t="shared" si="94"/>
        <v>76.305849401198287</v>
      </c>
      <c r="AA65" s="54">
        <f t="shared" si="95"/>
        <v>29.761540405590736</v>
      </c>
      <c r="AB65" s="45">
        <f t="shared" si="48"/>
        <v>29.509233324774623</v>
      </c>
      <c r="AC65" s="145">
        <v>66</v>
      </c>
      <c r="AD65" s="36">
        <f t="shared" si="96"/>
        <v>877.5</v>
      </c>
      <c r="AE65" s="32">
        <f t="shared" si="97"/>
        <v>24.5</v>
      </c>
      <c r="AF65" s="33">
        <f t="shared" si="49"/>
        <v>0.76</v>
      </c>
      <c r="AG65" s="35">
        <f t="shared" si="50"/>
        <v>754.05592111410408</v>
      </c>
      <c r="AH65" s="53">
        <f t="shared" si="51"/>
        <v>10.659490057682127</v>
      </c>
      <c r="AI65" s="32">
        <f t="shared" si="98"/>
        <v>70.740337205030528</v>
      </c>
      <c r="AJ65" s="54">
        <f t="shared" si="99"/>
        <v>32.037975105468703</v>
      </c>
      <c r="AK65" s="45">
        <f t="shared" si="52"/>
        <v>31.758614522099734</v>
      </c>
      <c r="AL65" s="145">
        <v>66</v>
      </c>
      <c r="AM65" s="36">
        <f t="shared" si="100"/>
        <v>702</v>
      </c>
      <c r="AN65" s="32">
        <f t="shared" si="101"/>
        <v>24.5</v>
      </c>
      <c r="AO65" s="33">
        <f t="shared" si="53"/>
        <v>0.68</v>
      </c>
      <c r="AP65" s="35">
        <f t="shared" si="54"/>
        <v>676.2879223966678</v>
      </c>
      <c r="AQ65" s="53">
        <f t="shared" si="55"/>
        <v>10.459389460869883</v>
      </c>
      <c r="AR65" s="32">
        <f t="shared" si="102"/>
        <v>64.658451138736211</v>
      </c>
      <c r="AS65" s="54">
        <f t="shared" si="103"/>
        <v>34.245156226032528</v>
      </c>
      <c r="AT65" s="45">
        <f t="shared" si="56"/>
        <v>33.93761389371231</v>
      </c>
      <c r="AU65" s="145">
        <v>66</v>
      </c>
      <c r="AV65" s="36">
        <f t="shared" si="104"/>
        <v>631.80000000000007</v>
      </c>
      <c r="AW65" s="32">
        <f t="shared" si="105"/>
        <v>24.5</v>
      </c>
      <c r="AX65" s="33">
        <f t="shared" si="57"/>
        <v>0.65</v>
      </c>
      <c r="AY65" s="35">
        <f t="shared" si="58"/>
        <v>639.63911257479754</v>
      </c>
      <c r="AZ65" s="53">
        <f t="shared" si="59"/>
        <v>10.372393310055338</v>
      </c>
      <c r="BA65" s="32">
        <f t="shared" si="106"/>
        <v>61.667456435026466</v>
      </c>
      <c r="BB65" s="54">
        <f t="shared" si="107"/>
        <v>35.25277152995249</v>
      </c>
      <c r="BC65" s="45">
        <f t="shared" si="60"/>
        <v>34.931858533984446</v>
      </c>
      <c r="BD65" s="145">
        <v>66</v>
      </c>
      <c r="BE65" s="36" t="str">
        <f t="shared" si="108"/>
        <v/>
      </c>
      <c r="BF65" s="32" t="str">
        <f t="shared" si="109"/>
        <v/>
      </c>
      <c r="BG65" s="33" t="str">
        <f t="shared" si="61"/>
        <v/>
      </c>
      <c r="BH65" s="35" t="str">
        <f t="shared" si="62"/>
        <v/>
      </c>
      <c r="BI65" s="53" t="str">
        <f t="shared" si="63"/>
        <v/>
      </c>
      <c r="BJ65" s="32" t="str">
        <f t="shared" si="110"/>
        <v/>
      </c>
      <c r="BK65" s="54" t="str">
        <f t="shared" si="111"/>
        <v/>
      </c>
      <c r="BL65" s="45" t="str">
        <f t="shared" si="64"/>
        <v/>
      </c>
      <c r="BM65" s="145">
        <v>66</v>
      </c>
      <c r="BN65" s="36" t="str">
        <f t="shared" si="112"/>
        <v/>
      </c>
      <c r="BO65" s="32" t="str">
        <f t="shared" si="113"/>
        <v/>
      </c>
      <c r="BP65" s="33" t="str">
        <f t="shared" si="65"/>
        <v/>
      </c>
      <c r="BQ65" s="35" t="str">
        <f t="shared" si="66"/>
        <v/>
      </c>
      <c r="BR65" s="53" t="str">
        <f t="shared" si="67"/>
        <v/>
      </c>
      <c r="BS65" s="32" t="str">
        <f t="shared" si="114"/>
        <v/>
      </c>
      <c r="BT65" s="54" t="str">
        <f t="shared" si="115"/>
        <v/>
      </c>
      <c r="BU65" s="45" t="str">
        <f t="shared" si="68"/>
        <v/>
      </c>
      <c r="BV65" s="5">
        <v>66</v>
      </c>
      <c r="BX65" s="81">
        <v>66</v>
      </c>
      <c r="BY65" s="105">
        <f t="shared" si="116"/>
        <v>631.80000000000007</v>
      </c>
      <c r="BZ65" s="164">
        <f t="shared" si="69"/>
        <v>23.703357370210533</v>
      </c>
      <c r="CA65" s="105">
        <f t="shared" si="70"/>
        <v>34.937927843556373</v>
      </c>
      <c r="CB65" s="106">
        <f t="shared" si="117"/>
        <v>639.63911257479754</v>
      </c>
      <c r="CC65" s="107">
        <f t="shared" si="71"/>
        <v>0.65</v>
      </c>
      <c r="CD65" s="88">
        <f t="shared" si="72"/>
        <v>10.372393310055338</v>
      </c>
      <c r="CE65" s="23">
        <f t="shared" si="83"/>
        <v>61.667456435026466</v>
      </c>
      <c r="CF65" s="24">
        <f t="shared" si="84"/>
        <v>35.25277152995249</v>
      </c>
      <c r="CG65" s="89">
        <f t="shared" si="85"/>
        <v>34.937927843556373</v>
      </c>
      <c r="CH65" s="22"/>
      <c r="CI65" s="81">
        <v>66</v>
      </c>
      <c r="CJ65" s="105">
        <f t="shared" si="73"/>
        <v>631.80000000000007</v>
      </c>
      <c r="CK65" s="105">
        <f t="shared" si="74"/>
        <v>23.703357370210533</v>
      </c>
      <c r="CL65" s="105">
        <f t="shared" si="75"/>
        <v>34.937927843556373</v>
      </c>
      <c r="CM65" s="105">
        <f t="shared" si="76"/>
        <v>639.63911257479754</v>
      </c>
      <c r="CN65" s="115">
        <f t="shared" si="77"/>
        <v>0.65</v>
      </c>
      <c r="CO65" s="105">
        <f t="shared" si="78"/>
        <v>1721.4356392490063</v>
      </c>
      <c r="CP65" s="115">
        <f t="shared" si="79"/>
        <v>23.650830978424434</v>
      </c>
    </row>
    <row r="66" spans="1:94" ht="15" customHeight="1">
      <c r="A66" s="5">
        <v>67</v>
      </c>
      <c r="B66" s="34">
        <f t="shared" si="86"/>
        <v>1950</v>
      </c>
      <c r="C66" s="32">
        <f t="shared" si="81"/>
        <v>24.7</v>
      </c>
      <c r="D66" s="121">
        <f t="shared" si="35"/>
        <v>1594.7577635503926</v>
      </c>
      <c r="E66" s="33">
        <f t="shared" si="80"/>
        <v>1.02</v>
      </c>
      <c r="F66" s="35">
        <f t="shared" si="82"/>
        <v>1022.541807475494</v>
      </c>
      <c r="G66" s="53">
        <f t="shared" si="37"/>
        <v>11.664948794794974</v>
      </c>
      <c r="H66" s="32">
        <f t="shared" si="38"/>
        <v>87.659348143196581</v>
      </c>
      <c r="I66" s="54">
        <f t="shared" si="87"/>
        <v>23.924169575023623</v>
      </c>
      <c r="J66" s="45">
        <f t="shared" si="40"/>
        <v>23.723157685876199</v>
      </c>
      <c r="K66" s="145">
        <v>67</v>
      </c>
      <c r="L66" s="36">
        <f t="shared" si="88"/>
        <v>1462.5</v>
      </c>
      <c r="M66" s="32">
        <f t="shared" si="89"/>
        <v>24.7</v>
      </c>
      <c r="N66" s="33">
        <f t="shared" si="41"/>
        <v>0.94</v>
      </c>
      <c r="O66" s="35">
        <f t="shared" si="42"/>
        <v>936.5245237642747</v>
      </c>
      <c r="P66" s="53">
        <f t="shared" si="43"/>
        <v>11.283318031754725</v>
      </c>
      <c r="Q66" s="32">
        <f t="shared" si="90"/>
        <v>83.000808904668546</v>
      </c>
      <c r="R66" s="54">
        <f t="shared" si="91"/>
        <v>26.881177241013312</v>
      </c>
      <c r="S66" s="45">
        <f t="shared" si="44"/>
        <v>26.655588374171021</v>
      </c>
      <c r="T66" s="145">
        <v>67</v>
      </c>
      <c r="U66" s="36">
        <f t="shared" si="92"/>
        <v>1096.875</v>
      </c>
      <c r="V66" s="32">
        <f t="shared" si="93"/>
        <v>24.7</v>
      </c>
      <c r="W66" s="33">
        <f t="shared" si="45"/>
        <v>0.84</v>
      </c>
      <c r="X66" s="35">
        <f t="shared" si="46"/>
        <v>842.07609725850307</v>
      </c>
      <c r="Y66" s="53">
        <f t="shared" si="47"/>
        <v>10.95281609609623</v>
      </c>
      <c r="Z66" s="32">
        <f t="shared" si="94"/>
        <v>76.882154312682502</v>
      </c>
      <c r="AA66" s="54">
        <f t="shared" si="95"/>
        <v>29.873716987652472</v>
      </c>
      <c r="AB66" s="45">
        <f t="shared" si="48"/>
        <v>29.616789634201201</v>
      </c>
      <c r="AC66" s="145">
        <v>67</v>
      </c>
      <c r="AD66" s="36">
        <f t="shared" si="96"/>
        <v>877.5</v>
      </c>
      <c r="AE66" s="32">
        <f t="shared" si="97"/>
        <v>24.7</v>
      </c>
      <c r="AF66" s="33">
        <f t="shared" si="49"/>
        <v>0.76</v>
      </c>
      <c r="AG66" s="35">
        <f t="shared" si="50"/>
        <v>764.93269367710514</v>
      </c>
      <c r="AH66" s="53">
        <f t="shared" si="51"/>
        <v>10.727270547948919</v>
      </c>
      <c r="AI66" s="32">
        <f t="shared" si="98"/>
        <v>71.307299490396673</v>
      </c>
      <c r="AJ66" s="54">
        <f t="shared" si="99"/>
        <v>32.166106197578856</v>
      </c>
      <c r="AK66" s="45">
        <f t="shared" si="52"/>
        <v>31.881965717456989</v>
      </c>
      <c r="AL66" s="145">
        <v>67</v>
      </c>
      <c r="AM66" s="36">
        <f t="shared" si="100"/>
        <v>702</v>
      </c>
      <c r="AN66" s="32">
        <f t="shared" si="101"/>
        <v>24.7</v>
      </c>
      <c r="AO66" s="33">
        <f t="shared" si="53"/>
        <v>0.69</v>
      </c>
      <c r="AP66" s="35">
        <f t="shared" si="54"/>
        <v>686.33762840678844</v>
      </c>
      <c r="AQ66" s="53">
        <f t="shared" si="55"/>
        <v>10.525536476876985</v>
      </c>
      <c r="AR66" s="32">
        <f t="shared" si="102"/>
        <v>65.206902271876459</v>
      </c>
      <c r="AS66" s="54">
        <f t="shared" si="103"/>
        <v>34.390088051023987</v>
      </c>
      <c r="AT66" s="45">
        <f t="shared" si="56"/>
        <v>34.077564112468565</v>
      </c>
      <c r="AU66" s="145">
        <v>67</v>
      </c>
      <c r="AV66" s="36">
        <f t="shared" si="104"/>
        <v>631.80000000000007</v>
      </c>
      <c r="AW66" s="32">
        <f t="shared" si="105"/>
        <v>24.7</v>
      </c>
      <c r="AX66" s="33">
        <f t="shared" si="57"/>
        <v>0.65</v>
      </c>
      <c r="AY66" s="35">
        <f t="shared" si="58"/>
        <v>649.2756445489207</v>
      </c>
      <c r="AZ66" s="53">
        <f t="shared" si="59"/>
        <v>10.437830153402729</v>
      </c>
      <c r="BA66" s="32">
        <f t="shared" si="106"/>
        <v>62.204082170972775</v>
      </c>
      <c r="BB66" s="54">
        <f t="shared" si="107"/>
        <v>35.405822822136699</v>
      </c>
      <c r="BC66" s="45">
        <f t="shared" si="60"/>
        <v>35.079821539557074</v>
      </c>
      <c r="BD66" s="145">
        <v>67</v>
      </c>
      <c r="BE66" s="36" t="str">
        <f t="shared" si="108"/>
        <v/>
      </c>
      <c r="BF66" s="32" t="str">
        <f t="shared" si="109"/>
        <v/>
      </c>
      <c r="BG66" s="33" t="str">
        <f t="shared" si="61"/>
        <v/>
      </c>
      <c r="BH66" s="35" t="str">
        <f t="shared" si="62"/>
        <v/>
      </c>
      <c r="BI66" s="53" t="str">
        <f t="shared" si="63"/>
        <v/>
      </c>
      <c r="BJ66" s="32" t="str">
        <f t="shared" si="110"/>
        <v/>
      </c>
      <c r="BK66" s="54" t="str">
        <f t="shared" si="111"/>
        <v/>
      </c>
      <c r="BL66" s="45" t="str">
        <f t="shared" si="64"/>
        <v/>
      </c>
      <c r="BM66" s="145">
        <v>67</v>
      </c>
      <c r="BN66" s="36" t="str">
        <f t="shared" si="112"/>
        <v/>
      </c>
      <c r="BO66" s="32" t="str">
        <f t="shared" si="113"/>
        <v/>
      </c>
      <c r="BP66" s="33" t="str">
        <f t="shared" si="65"/>
        <v/>
      </c>
      <c r="BQ66" s="35" t="str">
        <f t="shared" si="66"/>
        <v/>
      </c>
      <c r="BR66" s="53" t="str">
        <f t="shared" si="67"/>
        <v/>
      </c>
      <c r="BS66" s="32" t="str">
        <f t="shared" si="114"/>
        <v/>
      </c>
      <c r="BT66" s="54" t="str">
        <f t="shared" si="115"/>
        <v/>
      </c>
      <c r="BU66" s="45" t="str">
        <f t="shared" si="68"/>
        <v/>
      </c>
      <c r="BV66" s="5">
        <v>67</v>
      </c>
      <c r="BX66" s="81">
        <v>67</v>
      </c>
      <c r="BY66" s="105">
        <f t="shared" si="116"/>
        <v>631.80000000000007</v>
      </c>
      <c r="BZ66" s="164">
        <f t="shared" si="69"/>
        <v>23.887480205885716</v>
      </c>
      <c r="CA66" s="105">
        <f t="shared" si="70"/>
        <v>35.086011811053211</v>
      </c>
      <c r="CB66" s="106">
        <f t="shared" si="117"/>
        <v>649.2756445489207</v>
      </c>
      <c r="CC66" s="107">
        <f t="shared" si="71"/>
        <v>0.65</v>
      </c>
      <c r="CD66" s="88">
        <f t="shared" si="72"/>
        <v>10.437830153402729</v>
      </c>
      <c r="CE66" s="23">
        <f t="shared" si="83"/>
        <v>62.204082170972775</v>
      </c>
      <c r="CF66" s="24">
        <f t="shared" si="84"/>
        <v>35.405822822136699</v>
      </c>
      <c r="CG66" s="89">
        <f t="shared" si="85"/>
        <v>35.086011811053211</v>
      </c>
      <c r="CH66" s="22"/>
      <c r="CI66" s="81">
        <v>67</v>
      </c>
      <c r="CJ66" s="105">
        <f t="shared" si="73"/>
        <v>631.80000000000007</v>
      </c>
      <c r="CK66" s="105">
        <f t="shared" si="74"/>
        <v>23.887480205885716</v>
      </c>
      <c r="CL66" s="105">
        <f t="shared" si="75"/>
        <v>35.086011811053211</v>
      </c>
      <c r="CM66" s="105">
        <f t="shared" si="76"/>
        <v>649.2756445489207</v>
      </c>
      <c r="CN66" s="115">
        <f t="shared" si="77"/>
        <v>0.65</v>
      </c>
      <c r="CO66" s="105">
        <f t="shared" si="78"/>
        <v>1717.6996342152211</v>
      </c>
      <c r="CP66" s="115">
        <f t="shared" si="79"/>
        <v>23.723157685876199</v>
      </c>
    </row>
    <row r="67" spans="1:94" ht="15" customHeight="1">
      <c r="A67" s="5">
        <v>68</v>
      </c>
      <c r="B67" s="34">
        <f t="shared" si="86"/>
        <v>1950</v>
      </c>
      <c r="C67" s="32">
        <f t="shared" si="81"/>
        <v>24.9</v>
      </c>
      <c r="D67" s="121">
        <f t="shared" si="35"/>
        <v>1591.0249044025209</v>
      </c>
      <c r="E67" s="33">
        <f t="shared" si="80"/>
        <v>1.02</v>
      </c>
      <c r="F67" s="35">
        <f t="shared" si="82"/>
        <v>1035.7108959257928</v>
      </c>
      <c r="G67" s="53">
        <f t="shared" si="37"/>
        <v>11.740321821473474</v>
      </c>
      <c r="H67" s="32">
        <f t="shared" si="38"/>
        <v>88.218271328085748</v>
      </c>
      <c r="I67" s="54">
        <f t="shared" si="87"/>
        <v>24.000319615723811</v>
      </c>
      <c r="J67" s="45">
        <f t="shared" si="40"/>
        <v>23.794857285409897</v>
      </c>
      <c r="K67" s="145">
        <v>68</v>
      </c>
      <c r="L67" s="36">
        <f t="shared" si="88"/>
        <v>1462.5</v>
      </c>
      <c r="M67" s="32">
        <f t="shared" si="89"/>
        <v>24.9</v>
      </c>
      <c r="N67" s="33">
        <f t="shared" si="41"/>
        <v>0.94</v>
      </c>
      <c r="O67" s="35">
        <f t="shared" si="42"/>
        <v>949.02746314603689</v>
      </c>
      <c r="P67" s="53">
        <f t="shared" si="43"/>
        <v>11.355600930797271</v>
      </c>
      <c r="Q67" s="32">
        <f t="shared" si="90"/>
        <v>83.573513099795605</v>
      </c>
      <c r="R67" s="54">
        <f t="shared" si="91"/>
        <v>26.97375765171935</v>
      </c>
      <c r="S67" s="45">
        <f t="shared" si="44"/>
        <v>26.743694317889862</v>
      </c>
      <c r="T67" s="145">
        <v>68</v>
      </c>
      <c r="U67" s="36">
        <f t="shared" si="92"/>
        <v>1096.875</v>
      </c>
      <c r="V67" s="32">
        <f t="shared" si="93"/>
        <v>24.9</v>
      </c>
      <c r="W67" s="33">
        <f t="shared" si="45"/>
        <v>0.84</v>
      </c>
      <c r="X67" s="35">
        <f t="shared" si="46"/>
        <v>853.75457377465523</v>
      </c>
      <c r="Y67" s="53">
        <f t="shared" si="47"/>
        <v>11.022422866105105</v>
      </c>
      <c r="Z67" s="32">
        <f t="shared" si="94"/>
        <v>77.456162238161241</v>
      </c>
      <c r="AA67" s="54">
        <f t="shared" si="95"/>
        <v>29.985029312322649</v>
      </c>
      <c r="AB67" s="45">
        <f t="shared" si="48"/>
        <v>29.723501814790875</v>
      </c>
      <c r="AC67" s="145">
        <v>68</v>
      </c>
      <c r="AD67" s="36">
        <f t="shared" si="96"/>
        <v>877.5</v>
      </c>
      <c r="AE67" s="32">
        <f t="shared" si="97"/>
        <v>24.9</v>
      </c>
      <c r="AF67" s="33">
        <f t="shared" si="49"/>
        <v>0.77</v>
      </c>
      <c r="AG67" s="35">
        <f t="shared" si="50"/>
        <v>775.86542544537997</v>
      </c>
      <c r="AH67" s="53">
        <f t="shared" si="51"/>
        <v>10.795051038215711</v>
      </c>
      <c r="AI67" s="32">
        <f t="shared" si="98"/>
        <v>71.872325818444764</v>
      </c>
      <c r="AJ67" s="54">
        <f t="shared" si="99"/>
        <v>32.293293986745084</v>
      </c>
      <c r="AK67" s="45">
        <f t="shared" si="52"/>
        <v>32.004395579395876</v>
      </c>
      <c r="AL67" s="145">
        <v>68</v>
      </c>
      <c r="AM67" s="36">
        <f t="shared" si="100"/>
        <v>702</v>
      </c>
      <c r="AN67" s="32">
        <f t="shared" si="101"/>
        <v>24.9</v>
      </c>
      <c r="AO67" s="33">
        <f t="shared" si="53"/>
        <v>0.69</v>
      </c>
      <c r="AP67" s="35">
        <f t="shared" si="54"/>
        <v>696.44359805734234</v>
      </c>
      <c r="AQ67" s="53">
        <f t="shared" si="55"/>
        <v>10.591683492884084</v>
      </c>
      <c r="AR67" s="32">
        <f t="shared" si="102"/>
        <v>65.753815106469247</v>
      </c>
      <c r="AS67" s="54">
        <f t="shared" si="103"/>
        <v>34.534007684642923</v>
      </c>
      <c r="AT67" s="45">
        <f t="shared" si="56"/>
        <v>34.216525713789366</v>
      </c>
      <c r="AU67" s="145">
        <v>68</v>
      </c>
      <c r="AV67" s="36">
        <f t="shared" si="104"/>
        <v>631.80000000000007</v>
      </c>
      <c r="AW67" s="32">
        <f t="shared" si="105"/>
        <v>24.9</v>
      </c>
      <c r="AX67" s="33">
        <f t="shared" si="57"/>
        <v>0.65</v>
      </c>
      <c r="AY67" s="35">
        <f t="shared" si="58"/>
        <v>658.96826744597661</v>
      </c>
      <c r="AZ67" s="53">
        <f t="shared" si="59"/>
        <v>10.503266996750117</v>
      </c>
      <c r="BA67" s="32">
        <f t="shared" si="106"/>
        <v>62.739361729057464</v>
      </c>
      <c r="BB67" s="54">
        <f t="shared" si="107"/>
        <v>35.55783387574089</v>
      </c>
      <c r="BC67" s="45">
        <f t="shared" si="60"/>
        <v>35.226768533706206</v>
      </c>
      <c r="BD67" s="145">
        <v>68</v>
      </c>
      <c r="BE67" s="36" t="str">
        <f t="shared" si="108"/>
        <v/>
      </c>
      <c r="BF67" s="32" t="str">
        <f t="shared" si="109"/>
        <v/>
      </c>
      <c r="BG67" s="33" t="str">
        <f t="shared" si="61"/>
        <v/>
      </c>
      <c r="BH67" s="35" t="str">
        <f t="shared" si="62"/>
        <v/>
      </c>
      <c r="BI67" s="53" t="str">
        <f t="shared" si="63"/>
        <v/>
      </c>
      <c r="BJ67" s="32" t="str">
        <f t="shared" si="110"/>
        <v/>
      </c>
      <c r="BK67" s="54" t="str">
        <f t="shared" si="111"/>
        <v/>
      </c>
      <c r="BL67" s="45" t="str">
        <f t="shared" si="64"/>
        <v/>
      </c>
      <c r="BM67" s="145">
        <v>68</v>
      </c>
      <c r="BN67" s="36" t="str">
        <f t="shared" si="112"/>
        <v/>
      </c>
      <c r="BO67" s="32" t="str">
        <f t="shared" si="113"/>
        <v/>
      </c>
      <c r="BP67" s="33" t="str">
        <f t="shared" si="65"/>
        <v/>
      </c>
      <c r="BQ67" s="35" t="str">
        <f t="shared" si="66"/>
        <v/>
      </c>
      <c r="BR67" s="53" t="str">
        <f t="shared" si="67"/>
        <v/>
      </c>
      <c r="BS67" s="32" t="str">
        <f t="shared" si="114"/>
        <v/>
      </c>
      <c r="BT67" s="54" t="str">
        <f t="shared" si="115"/>
        <v/>
      </c>
      <c r="BU67" s="45" t="str">
        <f t="shared" si="68"/>
        <v/>
      </c>
      <c r="BV67" s="5">
        <v>68</v>
      </c>
      <c r="BX67" s="81">
        <v>68</v>
      </c>
      <c r="BY67" s="105">
        <f t="shared" si="116"/>
        <v>631.80000000000007</v>
      </c>
      <c r="BZ67" s="164">
        <f t="shared" si="69"/>
        <v>24.071603041560905</v>
      </c>
      <c r="CA67" s="105">
        <f t="shared" si="70"/>
        <v>35.233079767126561</v>
      </c>
      <c r="CB67" s="106">
        <f t="shared" si="117"/>
        <v>658.96826744597661</v>
      </c>
      <c r="CC67" s="107">
        <f t="shared" si="71"/>
        <v>0.65</v>
      </c>
      <c r="CD67" s="88">
        <f t="shared" si="72"/>
        <v>10.503266996750117</v>
      </c>
      <c r="CE67" s="23">
        <f t="shared" si="83"/>
        <v>62.739361729057464</v>
      </c>
      <c r="CF67" s="24">
        <f t="shared" si="84"/>
        <v>35.55783387574089</v>
      </c>
      <c r="CG67" s="89">
        <f t="shared" si="85"/>
        <v>35.233079767126561</v>
      </c>
      <c r="CH67" s="22"/>
      <c r="CI67" s="81">
        <v>68</v>
      </c>
      <c r="CJ67" s="105">
        <f t="shared" si="73"/>
        <v>631.80000000000007</v>
      </c>
      <c r="CK67" s="105">
        <f t="shared" si="74"/>
        <v>24.071603041560905</v>
      </c>
      <c r="CL67" s="105">
        <f t="shared" si="75"/>
        <v>35.233079767126561</v>
      </c>
      <c r="CM67" s="105">
        <f t="shared" si="76"/>
        <v>658.96826744597661</v>
      </c>
      <c r="CN67" s="115">
        <f t="shared" si="77"/>
        <v>0.65</v>
      </c>
      <c r="CO67" s="105">
        <f t="shared" si="78"/>
        <v>1713.9667750673493</v>
      </c>
      <c r="CP67" s="115">
        <f t="shared" si="79"/>
        <v>23.794857285409897</v>
      </c>
    </row>
    <row r="68" spans="1:94" ht="15" customHeight="1">
      <c r="A68" s="5">
        <v>69</v>
      </c>
      <c r="B68" s="34">
        <f t="shared" si="86"/>
        <v>1950</v>
      </c>
      <c r="C68" s="32">
        <f t="shared" si="81"/>
        <v>25.1</v>
      </c>
      <c r="D68" s="121">
        <f t="shared" si="35"/>
        <v>1587.2953641207439</v>
      </c>
      <c r="E68" s="33">
        <f t="shared" si="80"/>
        <v>1.03</v>
      </c>
      <c r="F68" s="35">
        <f t="shared" si="82"/>
        <v>1048.9301329921991</v>
      </c>
      <c r="G68" s="53">
        <f t="shared" si="37"/>
        <v>11.815694848151978</v>
      </c>
      <c r="H68" s="32">
        <f t="shared" si="38"/>
        <v>88.774307941462794</v>
      </c>
      <c r="I68" s="54">
        <f t="shared" si="87"/>
        <v>24.075837384863604</v>
      </c>
      <c r="J68" s="45">
        <f t="shared" si="40"/>
        <v>23.86593933898784</v>
      </c>
      <c r="K68" s="145">
        <v>69</v>
      </c>
      <c r="L68" s="36">
        <f t="shared" si="88"/>
        <v>1462.5</v>
      </c>
      <c r="M68" s="32">
        <f t="shared" si="89"/>
        <v>25.1</v>
      </c>
      <c r="N68" s="33">
        <f t="shared" si="41"/>
        <v>0.94</v>
      </c>
      <c r="O68" s="35">
        <f t="shared" si="42"/>
        <v>961.5829125482943</v>
      </c>
      <c r="P68" s="53">
        <f t="shared" si="43"/>
        <v>11.427883829839821</v>
      </c>
      <c r="Q68" s="32">
        <f t="shared" si="90"/>
        <v>84.143567336365919</v>
      </c>
      <c r="R68" s="54">
        <f t="shared" si="91"/>
        <v>27.065595200182663</v>
      </c>
      <c r="S68" s="45">
        <f t="shared" si="44"/>
        <v>26.83107470062761</v>
      </c>
      <c r="T68" s="145">
        <v>69</v>
      </c>
      <c r="U68" s="36">
        <f t="shared" si="92"/>
        <v>1096.875</v>
      </c>
      <c r="V68" s="32">
        <f t="shared" si="93"/>
        <v>25.1</v>
      </c>
      <c r="W68" s="33">
        <f t="shared" si="45"/>
        <v>0.85</v>
      </c>
      <c r="X68" s="35">
        <f t="shared" si="46"/>
        <v>865.48761777911204</v>
      </c>
      <c r="Y68" s="53">
        <f t="shared" si="47"/>
        <v>11.092029636113983</v>
      </c>
      <c r="Z68" s="32">
        <f t="shared" si="94"/>
        <v>78.027885443184744</v>
      </c>
      <c r="AA68" s="54">
        <f t="shared" si="95"/>
        <v>30.095489334751591</v>
      </c>
      <c r="AB68" s="45">
        <f t="shared" si="48"/>
        <v>29.829381543258506</v>
      </c>
      <c r="AC68" s="145">
        <v>69</v>
      </c>
      <c r="AD68" s="36">
        <f t="shared" si="96"/>
        <v>877.5</v>
      </c>
      <c r="AE68" s="32">
        <f t="shared" si="97"/>
        <v>25.1</v>
      </c>
      <c r="AF68" s="33">
        <f t="shared" si="49"/>
        <v>0.77</v>
      </c>
      <c r="AG68" s="35">
        <f t="shared" si="50"/>
        <v>786.85378834577409</v>
      </c>
      <c r="AH68" s="53">
        <f t="shared" si="51"/>
        <v>10.862831528482506</v>
      </c>
      <c r="AI68" s="32">
        <f t="shared" si="98"/>
        <v>72.435422226942563</v>
      </c>
      <c r="AJ68" s="54">
        <f t="shared" si="99"/>
        <v>32.419550926362746</v>
      </c>
      <c r="AK68" s="45">
        <f t="shared" si="52"/>
        <v>32.125916271272189</v>
      </c>
      <c r="AL68" s="145">
        <v>69</v>
      </c>
      <c r="AM68" s="36">
        <f t="shared" si="100"/>
        <v>702</v>
      </c>
      <c r="AN68" s="32">
        <f t="shared" si="101"/>
        <v>25.1</v>
      </c>
      <c r="AO68" s="33">
        <f t="shared" si="53"/>
        <v>0.69</v>
      </c>
      <c r="AP68" s="35">
        <f t="shared" si="54"/>
        <v>706.60553056368155</v>
      </c>
      <c r="AQ68" s="53">
        <f t="shared" si="55"/>
        <v>10.657830508891186</v>
      </c>
      <c r="AR68" s="32">
        <f t="shared" si="102"/>
        <v>66.299190062574468</v>
      </c>
      <c r="AS68" s="54">
        <f t="shared" si="103"/>
        <v>34.676927839436914</v>
      </c>
      <c r="AT68" s="45">
        <f t="shared" si="56"/>
        <v>34.354511114147058</v>
      </c>
      <c r="AU68" s="145">
        <v>69</v>
      </c>
      <c r="AV68" s="36">
        <f t="shared" si="104"/>
        <v>631.80000000000007</v>
      </c>
      <c r="AW68" s="32">
        <f t="shared" si="105"/>
        <v>25.1</v>
      </c>
      <c r="AX68" s="33">
        <f t="shared" si="57"/>
        <v>0.65</v>
      </c>
      <c r="AY68" s="35">
        <f t="shared" si="58"/>
        <v>668.71669708152456</v>
      </c>
      <c r="AZ68" s="53">
        <f t="shared" si="59"/>
        <v>10.568703840097509</v>
      </c>
      <c r="BA68" s="32">
        <f t="shared" si="106"/>
        <v>63.273293224891319</v>
      </c>
      <c r="BB68" s="54">
        <f t="shared" si="107"/>
        <v>35.708817443797969</v>
      </c>
      <c r="BC68" s="45">
        <f t="shared" si="60"/>
        <v>35.372711972446616</v>
      </c>
      <c r="BD68" s="145">
        <v>69</v>
      </c>
      <c r="BE68" s="36" t="str">
        <f t="shared" si="108"/>
        <v/>
      </c>
      <c r="BF68" s="32" t="str">
        <f t="shared" si="109"/>
        <v/>
      </c>
      <c r="BG68" s="33" t="str">
        <f t="shared" si="61"/>
        <v/>
      </c>
      <c r="BH68" s="35" t="str">
        <f t="shared" si="62"/>
        <v/>
      </c>
      <c r="BI68" s="53" t="str">
        <f t="shared" si="63"/>
        <v/>
      </c>
      <c r="BJ68" s="32" t="str">
        <f t="shared" si="110"/>
        <v/>
      </c>
      <c r="BK68" s="54" t="str">
        <f t="shared" si="111"/>
        <v/>
      </c>
      <c r="BL68" s="45" t="str">
        <f t="shared" si="64"/>
        <v/>
      </c>
      <c r="BM68" s="145">
        <v>69</v>
      </c>
      <c r="BN68" s="36" t="str">
        <f t="shared" si="112"/>
        <v/>
      </c>
      <c r="BO68" s="32" t="str">
        <f t="shared" si="113"/>
        <v/>
      </c>
      <c r="BP68" s="33" t="str">
        <f t="shared" si="65"/>
        <v/>
      </c>
      <c r="BQ68" s="35" t="str">
        <f t="shared" si="66"/>
        <v/>
      </c>
      <c r="BR68" s="53" t="str">
        <f t="shared" si="67"/>
        <v/>
      </c>
      <c r="BS68" s="32" t="str">
        <f t="shared" si="114"/>
        <v/>
      </c>
      <c r="BT68" s="54" t="str">
        <f t="shared" si="115"/>
        <v/>
      </c>
      <c r="BU68" s="45" t="str">
        <f t="shared" si="68"/>
        <v/>
      </c>
      <c r="BV68" s="5">
        <v>69</v>
      </c>
      <c r="BX68" s="81">
        <v>69</v>
      </c>
      <c r="BY68" s="105">
        <f t="shared" si="116"/>
        <v>631.80000000000007</v>
      </c>
      <c r="BZ68" s="164">
        <f t="shared" si="69"/>
        <v>24.255725877236095</v>
      </c>
      <c r="CA68" s="105">
        <f t="shared" si="70"/>
        <v>35.379144167791189</v>
      </c>
      <c r="CB68" s="106">
        <f t="shared" si="117"/>
        <v>668.71669708152456</v>
      </c>
      <c r="CC68" s="107">
        <f t="shared" si="71"/>
        <v>0.65</v>
      </c>
      <c r="CD68" s="88">
        <f t="shared" si="72"/>
        <v>10.568703840097509</v>
      </c>
      <c r="CE68" s="23">
        <f t="shared" si="83"/>
        <v>63.273293224891319</v>
      </c>
      <c r="CF68" s="24">
        <f t="shared" si="84"/>
        <v>35.708817443797969</v>
      </c>
      <c r="CG68" s="89">
        <f t="shared" si="85"/>
        <v>35.379144167791189</v>
      </c>
      <c r="CH68" s="22"/>
      <c r="CI68" s="81">
        <v>69</v>
      </c>
      <c r="CJ68" s="105">
        <f t="shared" si="73"/>
        <v>631.80000000000007</v>
      </c>
      <c r="CK68" s="105">
        <f t="shared" si="74"/>
        <v>24.255725877236095</v>
      </c>
      <c r="CL68" s="105">
        <f t="shared" si="75"/>
        <v>35.379144167791189</v>
      </c>
      <c r="CM68" s="105">
        <f t="shared" si="76"/>
        <v>668.71669708152456</v>
      </c>
      <c r="CN68" s="115">
        <f t="shared" si="77"/>
        <v>0.65</v>
      </c>
      <c r="CO68" s="105">
        <f t="shared" si="78"/>
        <v>1710.2372347855724</v>
      </c>
      <c r="CP68" s="115">
        <f t="shared" si="79"/>
        <v>23.86593933898784</v>
      </c>
    </row>
    <row r="69" spans="1:94" ht="15" customHeight="1" thickBot="1">
      <c r="A69" s="6">
        <v>70</v>
      </c>
      <c r="B69" s="37">
        <f t="shared" si="86"/>
        <v>1950</v>
      </c>
      <c r="C69" s="38">
        <f t="shared" si="81"/>
        <v>25.3</v>
      </c>
      <c r="D69" s="120">
        <f t="shared" si="35"/>
        <v>1583.5693116310529</v>
      </c>
      <c r="E69" s="39">
        <f t="shared" si="80"/>
        <v>1.03</v>
      </c>
      <c r="F69" s="40">
        <f t="shared" si="82"/>
        <v>1062.1991868945033</v>
      </c>
      <c r="G69" s="51">
        <f t="shared" si="37"/>
        <v>11.89106787483048</v>
      </c>
      <c r="H69" s="38">
        <f t="shared" si="38"/>
        <v>89.327484972382777</v>
      </c>
      <c r="I69" s="52">
        <f t="shared" si="87"/>
        <v>24.150732462064671</v>
      </c>
      <c r="J69" s="44">
        <f t="shared" si="40"/>
        <v>23.93641320312231</v>
      </c>
      <c r="K69" s="145">
        <v>70</v>
      </c>
      <c r="L69" s="41">
        <f t="shared" si="88"/>
        <v>1462.5</v>
      </c>
      <c r="M69" s="38">
        <f t="shared" si="89"/>
        <v>25.3</v>
      </c>
      <c r="N69" s="39">
        <f t="shared" si="41"/>
        <v>0.94</v>
      </c>
      <c r="O69" s="40">
        <f t="shared" si="42"/>
        <v>974.19052954277061</v>
      </c>
      <c r="P69" s="51">
        <f t="shared" si="43"/>
        <v>11.50016672888237</v>
      </c>
      <c r="Q69" s="38">
        <f t="shared" si="90"/>
        <v>84.710991806415848</v>
      </c>
      <c r="R69" s="52">
        <f t="shared" si="91"/>
        <v>27.156700659546978</v>
      </c>
      <c r="S69" s="44">
        <f t="shared" si="44"/>
        <v>26.917740044621475</v>
      </c>
      <c r="T69" s="145">
        <v>70</v>
      </c>
      <c r="U69" s="41">
        <f t="shared" si="92"/>
        <v>1096.875</v>
      </c>
      <c r="V69" s="38">
        <f t="shared" si="93"/>
        <v>25.3</v>
      </c>
      <c r="W69" s="39">
        <f t="shared" si="45"/>
        <v>0.85</v>
      </c>
      <c r="X69" s="40">
        <f t="shared" si="46"/>
        <v>877.27488993498025</v>
      </c>
      <c r="Y69" s="51">
        <f t="shared" si="47"/>
        <v>11.161636406122859</v>
      </c>
      <c r="Z69" s="38">
        <f t="shared" si="94"/>
        <v>78.597336269952294</v>
      </c>
      <c r="AA69" s="52">
        <f t="shared" si="95"/>
        <v>30.205108777109906</v>
      </c>
      <c r="AB69" s="44">
        <f t="shared" si="48"/>
        <v>29.934440268765361</v>
      </c>
      <c r="AC69" s="145">
        <v>70</v>
      </c>
      <c r="AD69" s="41">
        <f t="shared" si="96"/>
        <v>877.5</v>
      </c>
      <c r="AE69" s="38">
        <f t="shared" si="97"/>
        <v>25.3</v>
      </c>
      <c r="AF69" s="39">
        <f t="shared" si="49"/>
        <v>0.77</v>
      </c>
      <c r="AG69" s="40">
        <f t="shared" si="50"/>
        <v>797.89745796917543</v>
      </c>
      <c r="AH69" s="51">
        <f t="shared" si="51"/>
        <v>10.930612018749299</v>
      </c>
      <c r="AI69" s="38">
        <f t="shared" si="98"/>
        <v>72.996594939106842</v>
      </c>
      <c r="AJ69" s="52">
        <f t="shared" si="99"/>
        <v>32.544889237327574</v>
      </c>
      <c r="AK69" s="44">
        <f t="shared" si="52"/>
        <v>32.246539729356996</v>
      </c>
      <c r="AL69" s="145">
        <v>70</v>
      </c>
      <c r="AM69" s="41">
        <f t="shared" si="100"/>
        <v>702</v>
      </c>
      <c r="AN69" s="38">
        <f t="shared" si="101"/>
        <v>25.3</v>
      </c>
      <c r="AO69" s="39">
        <f t="shared" si="53"/>
        <v>0.69</v>
      </c>
      <c r="AP69" s="40">
        <f t="shared" si="54"/>
        <v>716.82312805872164</v>
      </c>
      <c r="AQ69" s="51">
        <f t="shared" si="55"/>
        <v>10.723977524898288</v>
      </c>
      <c r="AR69" s="38">
        <f t="shared" si="102"/>
        <v>66.843027821948027</v>
      </c>
      <c r="AS69" s="52">
        <f t="shared" si="103"/>
        <v>34.81886100058442</v>
      </c>
      <c r="AT69" s="44">
        <f t="shared" si="56"/>
        <v>34.491532507940285</v>
      </c>
      <c r="AU69" s="145">
        <v>70</v>
      </c>
      <c r="AV69" s="41">
        <f t="shared" si="104"/>
        <v>631.80000000000007</v>
      </c>
      <c r="AW69" s="38">
        <f t="shared" si="105"/>
        <v>25.3</v>
      </c>
      <c r="AX69" s="39">
        <f t="shared" si="57"/>
        <v>0.66</v>
      </c>
      <c r="AY69" s="40">
        <f t="shared" si="58"/>
        <v>678.52065181204534</v>
      </c>
      <c r="AZ69" s="51">
        <f t="shared" si="59"/>
        <v>10.634140683444899</v>
      </c>
      <c r="BA69" s="38">
        <f t="shared" si="106"/>
        <v>63.805875059407292</v>
      </c>
      <c r="BB69" s="52">
        <f t="shared" si="107"/>
        <v>35.858786055670258</v>
      </c>
      <c r="BC69" s="44">
        <f t="shared" si="60"/>
        <v>35.517664093331781</v>
      </c>
      <c r="BD69" s="145">
        <v>70</v>
      </c>
      <c r="BE69" s="41" t="str">
        <f t="shared" si="108"/>
        <v/>
      </c>
      <c r="BF69" s="38" t="str">
        <f t="shared" si="109"/>
        <v/>
      </c>
      <c r="BG69" s="39" t="str">
        <f t="shared" si="61"/>
        <v/>
      </c>
      <c r="BH69" s="40" t="str">
        <f t="shared" si="62"/>
        <v/>
      </c>
      <c r="BI69" s="51" t="str">
        <f t="shared" si="63"/>
        <v/>
      </c>
      <c r="BJ69" s="38" t="str">
        <f t="shared" si="110"/>
        <v/>
      </c>
      <c r="BK69" s="52" t="str">
        <f t="shared" si="111"/>
        <v/>
      </c>
      <c r="BL69" s="44" t="str">
        <f t="shared" si="64"/>
        <v/>
      </c>
      <c r="BM69" s="145">
        <v>70</v>
      </c>
      <c r="BN69" s="41" t="str">
        <f t="shared" si="112"/>
        <v/>
      </c>
      <c r="BO69" s="38" t="str">
        <f t="shared" si="113"/>
        <v/>
      </c>
      <c r="BP69" s="39" t="str">
        <f t="shared" si="65"/>
        <v/>
      </c>
      <c r="BQ69" s="40" t="str">
        <f t="shared" si="66"/>
        <v/>
      </c>
      <c r="BR69" s="51" t="str">
        <f t="shared" si="67"/>
        <v/>
      </c>
      <c r="BS69" s="38" t="str">
        <f t="shared" si="114"/>
        <v/>
      </c>
      <c r="BT69" s="52" t="str">
        <f t="shared" si="115"/>
        <v/>
      </c>
      <c r="BU69" s="44" t="str">
        <f t="shared" si="68"/>
        <v/>
      </c>
      <c r="BV69" s="6">
        <v>70</v>
      </c>
      <c r="BX69" s="82">
        <v>70</v>
      </c>
      <c r="BY69" s="111">
        <f t="shared" si="116"/>
        <v>631.80000000000007</v>
      </c>
      <c r="BZ69" s="165">
        <f t="shared" si="69"/>
        <v>24.439848712911282</v>
      </c>
      <c r="CA69" s="111">
        <f t="shared" si="70"/>
        <v>35.524217250600572</v>
      </c>
      <c r="CB69" s="112">
        <f t="shared" si="117"/>
        <v>678.52065181204534</v>
      </c>
      <c r="CC69" s="113">
        <f t="shared" si="71"/>
        <v>0.66</v>
      </c>
      <c r="CD69" s="98">
        <f t="shared" si="72"/>
        <v>10.634140683444899</v>
      </c>
      <c r="CE69" s="99">
        <f t="shared" si="83"/>
        <v>63.805875059407292</v>
      </c>
      <c r="CF69" s="100">
        <f t="shared" si="84"/>
        <v>35.858786055670258</v>
      </c>
      <c r="CG69" s="101">
        <f t="shared" si="85"/>
        <v>35.524217250600572</v>
      </c>
      <c r="CH69" s="22"/>
      <c r="CI69" s="82">
        <v>70</v>
      </c>
      <c r="CJ69" s="111">
        <f t="shared" si="73"/>
        <v>631.80000000000007</v>
      </c>
      <c r="CK69" s="111">
        <f t="shared" si="74"/>
        <v>24.439848712911282</v>
      </c>
      <c r="CL69" s="111">
        <f t="shared" si="75"/>
        <v>35.524217250600572</v>
      </c>
      <c r="CM69" s="111">
        <f t="shared" si="76"/>
        <v>678.52065181204534</v>
      </c>
      <c r="CN69" s="117">
        <f t="shared" si="77"/>
        <v>0.66</v>
      </c>
      <c r="CO69" s="111">
        <f t="shared" si="78"/>
        <v>1706.5111822958813</v>
      </c>
      <c r="CP69" s="117">
        <f t="shared" si="79"/>
        <v>23.93641320312231</v>
      </c>
    </row>
    <row r="70" spans="1:94" ht="15" customHeight="1">
      <c r="A70" s="15">
        <v>71</v>
      </c>
      <c r="B70" s="30">
        <f t="shared" si="86"/>
        <v>1950</v>
      </c>
      <c r="C70" s="27">
        <f t="shared" si="81"/>
        <v>25.4</v>
      </c>
      <c r="D70" s="119">
        <f t="shared" si="35"/>
        <v>1581.7076450086499</v>
      </c>
      <c r="E70" s="28">
        <f t="shared" si="80"/>
        <v>1.03</v>
      </c>
      <c r="F70" s="29">
        <f t="shared" si="82"/>
        <v>1068.85229279276</v>
      </c>
      <c r="G70" s="49">
        <f t="shared" si="37"/>
        <v>11.928754388169727</v>
      </c>
      <c r="H70" s="27">
        <f t="shared" si="38"/>
        <v>89.603009502214917</v>
      </c>
      <c r="I70" s="50">
        <f t="shared" si="87"/>
        <v>24.187949428727308</v>
      </c>
      <c r="J70" s="43">
        <f t="shared" si="40"/>
        <v>23.971424933272083</v>
      </c>
      <c r="K70" s="145">
        <v>71</v>
      </c>
      <c r="L70" s="31">
        <f t="shared" si="88"/>
        <v>1462.5</v>
      </c>
      <c r="M70" s="27">
        <f t="shared" si="89"/>
        <v>25.4</v>
      </c>
      <c r="N70" s="28">
        <f t="shared" si="41"/>
        <v>0.94</v>
      </c>
      <c r="O70" s="29">
        <f t="shared" si="42"/>
        <v>980.5137951564858</v>
      </c>
      <c r="P70" s="49">
        <f t="shared" si="43"/>
        <v>11.536308178403642</v>
      </c>
      <c r="Q70" s="27">
        <f t="shared" si="90"/>
        <v>84.993724161429796</v>
      </c>
      <c r="R70" s="50">
        <f t="shared" si="91"/>
        <v>27.201982162145988</v>
      </c>
      <c r="S70" s="43">
        <f t="shared" si="44"/>
        <v>26.960807806414028</v>
      </c>
      <c r="T70" s="145">
        <v>71</v>
      </c>
      <c r="U70" s="31">
        <f t="shared" si="92"/>
        <v>1096.875</v>
      </c>
      <c r="V70" s="27">
        <f t="shared" si="93"/>
        <v>25.4</v>
      </c>
      <c r="W70" s="28">
        <f t="shared" si="45"/>
        <v>0.85</v>
      </c>
      <c r="X70" s="29">
        <f t="shared" si="46"/>
        <v>883.18875667656346</v>
      </c>
      <c r="Y70" s="49">
        <f t="shared" si="47"/>
        <v>11.196439791127295</v>
      </c>
      <c r="Z70" s="27">
        <f t="shared" si="94"/>
        <v>78.881213417184028</v>
      </c>
      <c r="AA70" s="50">
        <f t="shared" si="95"/>
        <v>30.259606881669598</v>
      </c>
      <c r="AB70" s="43">
        <f t="shared" si="48"/>
        <v>29.986665272450384</v>
      </c>
      <c r="AC70" s="145">
        <v>71</v>
      </c>
      <c r="AD70" s="31">
        <f t="shared" si="96"/>
        <v>877.5</v>
      </c>
      <c r="AE70" s="27">
        <f t="shared" si="97"/>
        <v>25.4</v>
      </c>
      <c r="AF70" s="28">
        <f t="shared" si="49"/>
        <v>0.77</v>
      </c>
      <c r="AG70" s="29">
        <f t="shared" si="50"/>
        <v>803.43993241256669</v>
      </c>
      <c r="AH70" s="49">
        <f t="shared" si="51"/>
        <v>10.964502263882693</v>
      </c>
      <c r="AI70" s="27">
        <f t="shared" si="98"/>
        <v>73.276461901888169</v>
      </c>
      <c r="AJ70" s="50">
        <f t="shared" si="99"/>
        <v>32.607217663897387</v>
      </c>
      <c r="AK70" s="43">
        <f t="shared" si="52"/>
        <v>32.306518665063173</v>
      </c>
      <c r="AL70" s="145">
        <v>71</v>
      </c>
      <c r="AM70" s="31">
        <f t="shared" si="100"/>
        <v>702</v>
      </c>
      <c r="AN70" s="27">
        <f t="shared" si="101"/>
        <v>25.4</v>
      </c>
      <c r="AO70" s="28">
        <f t="shared" si="53"/>
        <v>0.7</v>
      </c>
      <c r="AP70" s="29">
        <f t="shared" si="54"/>
        <v>721.95270888256209</v>
      </c>
      <c r="AQ70" s="49">
        <f t="shared" si="55"/>
        <v>10.757051032901837</v>
      </c>
      <c r="AR70" s="27">
        <f t="shared" si="102"/>
        <v>67.114370534673128</v>
      </c>
      <c r="AS70" s="50">
        <f t="shared" si="103"/>
        <v>34.889461299285401</v>
      </c>
      <c r="AT70" s="43">
        <f t="shared" si="56"/>
        <v>34.559685453668941</v>
      </c>
      <c r="AU70" s="145">
        <v>71</v>
      </c>
      <c r="AV70" s="31">
        <f t="shared" si="104"/>
        <v>631.80000000000007</v>
      </c>
      <c r="AW70" s="27">
        <f t="shared" si="105"/>
        <v>25.4</v>
      </c>
      <c r="AX70" s="28">
        <f t="shared" si="57"/>
        <v>0.66</v>
      </c>
      <c r="AY70" s="29">
        <f t="shared" si="58"/>
        <v>683.4433637624436</v>
      </c>
      <c r="AZ70" s="49">
        <f t="shared" si="59"/>
        <v>10.666859105118593</v>
      </c>
      <c r="BA70" s="27">
        <f t="shared" si="106"/>
        <v>64.071659429202256</v>
      </c>
      <c r="BB70" s="50">
        <f t="shared" si="107"/>
        <v>35.933393608559506</v>
      </c>
      <c r="BC70" s="43">
        <f t="shared" si="60"/>
        <v>35.589772175305932</v>
      </c>
      <c r="BD70" s="145">
        <v>71</v>
      </c>
      <c r="BE70" s="31" t="str">
        <f t="shared" si="108"/>
        <v/>
      </c>
      <c r="BF70" s="27" t="str">
        <f t="shared" si="109"/>
        <v/>
      </c>
      <c r="BG70" s="28" t="str">
        <f t="shared" si="61"/>
        <v/>
      </c>
      <c r="BH70" s="29" t="str">
        <f t="shared" si="62"/>
        <v/>
      </c>
      <c r="BI70" s="49" t="str">
        <f t="shared" si="63"/>
        <v/>
      </c>
      <c r="BJ70" s="27" t="str">
        <f t="shared" si="110"/>
        <v/>
      </c>
      <c r="BK70" s="50" t="str">
        <f t="shared" si="111"/>
        <v/>
      </c>
      <c r="BL70" s="43" t="str">
        <f t="shared" si="64"/>
        <v/>
      </c>
      <c r="BM70" s="145">
        <v>71</v>
      </c>
      <c r="BN70" s="31" t="str">
        <f t="shared" si="112"/>
        <v/>
      </c>
      <c r="BO70" s="27" t="str">
        <f t="shared" si="113"/>
        <v/>
      </c>
      <c r="BP70" s="28" t="str">
        <f t="shared" si="65"/>
        <v/>
      </c>
      <c r="BQ70" s="29" t="str">
        <f t="shared" si="66"/>
        <v/>
      </c>
      <c r="BR70" s="49" t="str">
        <f t="shared" si="67"/>
        <v/>
      </c>
      <c r="BS70" s="27" t="str">
        <f t="shared" si="114"/>
        <v/>
      </c>
      <c r="BT70" s="50" t="str">
        <f t="shared" si="115"/>
        <v/>
      </c>
      <c r="BU70" s="43" t="str">
        <f t="shared" si="68"/>
        <v/>
      </c>
      <c r="BV70" s="15">
        <v>71</v>
      </c>
      <c r="BX70" s="80">
        <v>71</v>
      </c>
      <c r="BY70" s="102">
        <f t="shared" si="116"/>
        <v>631.80000000000007</v>
      </c>
      <c r="BZ70" s="163">
        <f t="shared" si="69"/>
        <v>24.531910130748876</v>
      </c>
      <c r="CA70" s="102">
        <f t="shared" si="70"/>
        <v>35.596385813536827</v>
      </c>
      <c r="CB70" s="103">
        <f t="shared" si="117"/>
        <v>683.4433637624436</v>
      </c>
      <c r="CC70" s="104">
        <f t="shared" si="71"/>
        <v>0.66</v>
      </c>
      <c r="CD70" s="94">
        <f t="shared" si="72"/>
        <v>10.666859105118593</v>
      </c>
      <c r="CE70" s="95">
        <f t="shared" si="83"/>
        <v>64.071659429202256</v>
      </c>
      <c r="CF70" s="96">
        <f t="shared" si="84"/>
        <v>35.933393608559506</v>
      </c>
      <c r="CG70" s="97">
        <f t="shared" si="85"/>
        <v>35.596385813536827</v>
      </c>
      <c r="CH70" s="22"/>
      <c r="CI70" s="80">
        <v>71</v>
      </c>
      <c r="CJ70" s="102">
        <f t="shared" si="73"/>
        <v>631.80000000000007</v>
      </c>
      <c r="CK70" s="102">
        <f t="shared" si="74"/>
        <v>24.531910130748876</v>
      </c>
      <c r="CL70" s="102">
        <f t="shared" si="75"/>
        <v>35.596385813536827</v>
      </c>
      <c r="CM70" s="102">
        <f t="shared" si="76"/>
        <v>683.4433637624436</v>
      </c>
      <c r="CN70" s="114">
        <f t="shared" si="77"/>
        <v>0.66</v>
      </c>
      <c r="CO70" s="102">
        <f t="shared" si="78"/>
        <v>1704.6495156734784</v>
      </c>
      <c r="CP70" s="114">
        <f t="shared" si="79"/>
        <v>23.971424933272083</v>
      </c>
    </row>
    <row r="71" spans="1:94" ht="15" customHeight="1">
      <c r="A71" s="4">
        <v>72</v>
      </c>
      <c r="B71" s="34">
        <f t="shared" si="86"/>
        <v>1950</v>
      </c>
      <c r="C71" s="32">
        <f t="shared" si="81"/>
        <v>25.6</v>
      </c>
      <c r="D71" s="121">
        <f t="shared" si="35"/>
        <v>1577.9871322700983</v>
      </c>
      <c r="E71" s="33">
        <f t="shared" si="80"/>
        <v>1.03</v>
      </c>
      <c r="F71" s="35">
        <f t="shared" si="82"/>
        <v>1082.1954603306383</v>
      </c>
      <c r="G71" s="53">
        <f t="shared" si="37"/>
        <v>12.004127414848231</v>
      </c>
      <c r="H71" s="32">
        <f t="shared" si="38"/>
        <v>90.151947153779901</v>
      </c>
      <c r="I71" s="54">
        <f t="shared" si="87"/>
        <v>24.261927983832038</v>
      </c>
      <c r="J71" s="45">
        <f t="shared" si="40"/>
        <v>24.041003621109837</v>
      </c>
      <c r="K71" s="145">
        <v>72</v>
      </c>
      <c r="L71" s="36">
        <f t="shared" si="88"/>
        <v>1462.5</v>
      </c>
      <c r="M71" s="32">
        <f t="shared" si="89"/>
        <v>25.6</v>
      </c>
      <c r="N71" s="33">
        <f t="shared" si="41"/>
        <v>0.95</v>
      </c>
      <c r="O71" s="35">
        <f t="shared" si="42"/>
        <v>993.19903166737095</v>
      </c>
      <c r="P71" s="53">
        <f t="shared" si="43"/>
        <v>11.608591077446192</v>
      </c>
      <c r="Q71" s="32">
        <f t="shared" si="90"/>
        <v>85.55724161883974</v>
      </c>
      <c r="R71" s="54">
        <f t="shared" si="91"/>
        <v>27.292009208115264</v>
      </c>
      <c r="S71" s="45">
        <f t="shared" si="44"/>
        <v>27.046419853260822</v>
      </c>
      <c r="T71" s="145">
        <v>72</v>
      </c>
      <c r="U71" s="36">
        <f t="shared" si="92"/>
        <v>1096.875</v>
      </c>
      <c r="V71" s="32">
        <f t="shared" si="93"/>
        <v>25.6</v>
      </c>
      <c r="W71" s="33">
        <f t="shared" si="45"/>
        <v>0.85</v>
      </c>
      <c r="X71" s="35">
        <f t="shared" si="46"/>
        <v>895.05674396457755</v>
      </c>
      <c r="Y71" s="53">
        <f t="shared" si="47"/>
        <v>11.266046561136173</v>
      </c>
      <c r="Z71" s="32">
        <f t="shared" si="94"/>
        <v>79.447278964051407</v>
      </c>
      <c r="AA71" s="54">
        <f t="shared" si="95"/>
        <v>30.367986937609775</v>
      </c>
      <c r="AB71" s="45">
        <f t="shared" si="48"/>
        <v>30.090513476848781</v>
      </c>
      <c r="AC71" s="145">
        <v>72</v>
      </c>
      <c r="AD71" s="36">
        <f t="shared" si="96"/>
        <v>877.5</v>
      </c>
      <c r="AE71" s="32">
        <f t="shared" si="97"/>
        <v>25.6</v>
      </c>
      <c r="AF71" s="33">
        <f t="shared" si="49"/>
        <v>0.78</v>
      </c>
      <c r="AG71" s="35">
        <f t="shared" si="50"/>
        <v>814.56596173414493</v>
      </c>
      <c r="AH71" s="53">
        <f t="shared" si="51"/>
        <v>11.032282754149488</v>
      </c>
      <c r="AI71" s="32">
        <f t="shared" si="98"/>
        <v>73.834761117572739</v>
      </c>
      <c r="AJ71" s="54">
        <f t="shared" si="99"/>
        <v>32.73120045115963</v>
      </c>
      <c r="AK71" s="45">
        <f t="shared" si="52"/>
        <v>32.425818169592425</v>
      </c>
      <c r="AL71" s="145">
        <v>72</v>
      </c>
      <c r="AM71" s="36">
        <f t="shared" si="100"/>
        <v>702</v>
      </c>
      <c r="AN71" s="32">
        <f t="shared" si="101"/>
        <v>25.6</v>
      </c>
      <c r="AO71" s="33">
        <f t="shared" si="53"/>
        <v>0.7</v>
      </c>
      <c r="AP71" s="35">
        <f t="shared" si="54"/>
        <v>732.25325165472748</v>
      </c>
      <c r="AQ71" s="53">
        <f t="shared" si="55"/>
        <v>10.823198048908939</v>
      </c>
      <c r="AR71" s="32">
        <f t="shared" si="102"/>
        <v>67.655904321971107</v>
      </c>
      <c r="AS71" s="54">
        <f t="shared" si="103"/>
        <v>35.029936895211648</v>
      </c>
      <c r="AT71" s="45">
        <f t="shared" si="56"/>
        <v>34.695283228934919</v>
      </c>
      <c r="AU71" s="145">
        <v>72</v>
      </c>
      <c r="AV71" s="36">
        <f t="shared" si="104"/>
        <v>631.80000000000007</v>
      </c>
      <c r="AW71" s="32">
        <f t="shared" si="105"/>
        <v>25.6</v>
      </c>
      <c r="AX71" s="33">
        <f t="shared" si="57"/>
        <v>0.66</v>
      </c>
      <c r="AY71" s="35">
        <f t="shared" si="58"/>
        <v>693.33008354557728</v>
      </c>
      <c r="AZ71" s="53">
        <f t="shared" si="59"/>
        <v>10.732295948465985</v>
      </c>
      <c r="BA71" s="32">
        <f t="shared" si="106"/>
        <v>64.602214370046141</v>
      </c>
      <c r="BB71" s="54">
        <f t="shared" si="107"/>
        <v>36.081862801931038</v>
      </c>
      <c r="BC71" s="45">
        <f t="shared" si="60"/>
        <v>35.733259799147227</v>
      </c>
      <c r="BD71" s="145">
        <v>72</v>
      </c>
      <c r="BE71" s="36" t="str">
        <f t="shared" si="108"/>
        <v/>
      </c>
      <c r="BF71" s="32" t="str">
        <f t="shared" si="109"/>
        <v/>
      </c>
      <c r="BG71" s="33" t="str">
        <f t="shared" si="61"/>
        <v/>
      </c>
      <c r="BH71" s="35" t="str">
        <f t="shared" si="62"/>
        <v/>
      </c>
      <c r="BI71" s="53" t="str">
        <f t="shared" si="63"/>
        <v/>
      </c>
      <c r="BJ71" s="32" t="str">
        <f t="shared" si="110"/>
        <v/>
      </c>
      <c r="BK71" s="54" t="str">
        <f t="shared" si="111"/>
        <v/>
      </c>
      <c r="BL71" s="45" t="str">
        <f t="shared" si="64"/>
        <v/>
      </c>
      <c r="BM71" s="145">
        <v>72</v>
      </c>
      <c r="BN71" s="36" t="str">
        <f t="shared" si="112"/>
        <v/>
      </c>
      <c r="BO71" s="32" t="str">
        <f t="shared" si="113"/>
        <v/>
      </c>
      <c r="BP71" s="33" t="str">
        <f t="shared" si="65"/>
        <v/>
      </c>
      <c r="BQ71" s="35" t="str">
        <f t="shared" si="66"/>
        <v/>
      </c>
      <c r="BR71" s="53" t="str">
        <f t="shared" si="67"/>
        <v/>
      </c>
      <c r="BS71" s="32" t="str">
        <f t="shared" si="114"/>
        <v/>
      </c>
      <c r="BT71" s="54" t="str">
        <f t="shared" si="115"/>
        <v/>
      </c>
      <c r="BU71" s="45" t="str">
        <f t="shared" si="68"/>
        <v/>
      </c>
      <c r="BV71" s="4">
        <v>72</v>
      </c>
      <c r="BX71" s="78">
        <v>72</v>
      </c>
      <c r="BY71" s="105">
        <f t="shared" si="116"/>
        <v>631.80000000000007</v>
      </c>
      <c r="BZ71" s="164">
        <f t="shared" si="69"/>
        <v>24.716032966424066</v>
      </c>
      <c r="CA71" s="105">
        <f t="shared" si="70"/>
        <v>35.73999439930234</v>
      </c>
      <c r="CB71" s="106">
        <f t="shared" si="117"/>
        <v>693.33008354557728</v>
      </c>
      <c r="CC71" s="107">
        <f t="shared" si="71"/>
        <v>0.66</v>
      </c>
      <c r="CD71" s="88">
        <f t="shared" si="72"/>
        <v>10.732295948465985</v>
      </c>
      <c r="CE71" s="23">
        <f t="shared" si="83"/>
        <v>64.602214370046141</v>
      </c>
      <c r="CF71" s="24">
        <f t="shared" si="84"/>
        <v>36.081862801931038</v>
      </c>
      <c r="CG71" s="89">
        <f t="shared" si="85"/>
        <v>35.73999439930234</v>
      </c>
      <c r="CH71" s="22"/>
      <c r="CI71" s="78">
        <v>72</v>
      </c>
      <c r="CJ71" s="105">
        <f t="shared" si="73"/>
        <v>631.80000000000007</v>
      </c>
      <c r="CK71" s="105">
        <f t="shared" si="74"/>
        <v>24.716032966424066</v>
      </c>
      <c r="CL71" s="105">
        <f t="shared" si="75"/>
        <v>35.73999439930234</v>
      </c>
      <c r="CM71" s="105">
        <f t="shared" si="76"/>
        <v>693.33008354557728</v>
      </c>
      <c r="CN71" s="115">
        <f t="shared" si="77"/>
        <v>0.66</v>
      </c>
      <c r="CO71" s="105">
        <f t="shared" si="78"/>
        <v>1700.9290029349268</v>
      </c>
      <c r="CP71" s="115">
        <f t="shared" si="79"/>
        <v>24.041003621109837</v>
      </c>
    </row>
    <row r="72" spans="1:94" ht="15" customHeight="1">
      <c r="A72" s="4">
        <v>73</v>
      </c>
      <c r="B72" s="34">
        <f t="shared" si="86"/>
        <v>1950</v>
      </c>
      <c r="C72" s="32">
        <f t="shared" si="81"/>
        <v>25.8</v>
      </c>
      <c r="D72" s="121">
        <f t="shared" si="35"/>
        <v>1574.2705124194401</v>
      </c>
      <c r="E72" s="33">
        <f t="shared" si="80"/>
        <v>1.03</v>
      </c>
      <c r="F72" s="35">
        <f t="shared" si="82"/>
        <v>1095.5876360279667</v>
      </c>
      <c r="G72" s="53">
        <f t="shared" si="37"/>
        <v>12.079500441526733</v>
      </c>
      <c r="H72" s="32">
        <f t="shared" si="38"/>
        <v>90.69809147583382</v>
      </c>
      <c r="I72" s="54">
        <f t="shared" si="87"/>
        <v>24.335306913190415</v>
      </c>
      <c r="J72" s="45">
        <f t="shared" si="40"/>
        <v>24.109996648484874</v>
      </c>
      <c r="K72" s="145">
        <v>73</v>
      </c>
      <c r="L72" s="36">
        <f t="shared" si="88"/>
        <v>1462.5</v>
      </c>
      <c r="M72" s="32">
        <f t="shared" si="89"/>
        <v>25.8</v>
      </c>
      <c r="N72" s="33">
        <f t="shared" si="41"/>
        <v>0.95</v>
      </c>
      <c r="O72" s="35">
        <f t="shared" si="42"/>
        <v>1005.9355999141463</v>
      </c>
      <c r="P72" s="53">
        <f t="shared" si="43"/>
        <v>11.680873976488741</v>
      </c>
      <c r="Q72" s="32">
        <f t="shared" si="90"/>
        <v>86.11817933648571</v>
      </c>
      <c r="R72" s="54">
        <f t="shared" si="91"/>
        <v>27.381330148408132</v>
      </c>
      <c r="S72" s="45">
        <f t="shared" si="44"/>
        <v>27.131342239632414</v>
      </c>
      <c r="T72" s="145">
        <v>73</v>
      </c>
      <c r="U72" s="36">
        <f t="shared" si="92"/>
        <v>1096.875</v>
      </c>
      <c r="V72" s="32">
        <f t="shared" si="93"/>
        <v>25.8</v>
      </c>
      <c r="W72" s="33">
        <f t="shared" si="45"/>
        <v>0.86</v>
      </c>
      <c r="X72" s="35">
        <f t="shared" si="46"/>
        <v>906.97812926779034</v>
      </c>
      <c r="Y72" s="53">
        <f t="shared" si="47"/>
        <v>11.33565333114505</v>
      </c>
      <c r="Z72" s="32">
        <f t="shared" si="94"/>
        <v>80.011103266173507</v>
      </c>
      <c r="AA72" s="54">
        <f t="shared" si="95"/>
        <v>30.475554737333354</v>
      </c>
      <c r="AB72" s="45">
        <f t="shared" si="48"/>
        <v>30.193568342477857</v>
      </c>
      <c r="AC72" s="145">
        <v>73</v>
      </c>
      <c r="AD72" s="36">
        <f t="shared" si="96"/>
        <v>877.5</v>
      </c>
      <c r="AE72" s="32">
        <f t="shared" si="97"/>
        <v>25.8</v>
      </c>
      <c r="AF72" s="33">
        <f t="shared" si="49"/>
        <v>0.78</v>
      </c>
      <c r="AG72" s="35">
        <f t="shared" si="50"/>
        <v>825.74650242957182</v>
      </c>
      <c r="AH72" s="53">
        <f t="shared" si="51"/>
        <v>11.10006324441628</v>
      </c>
      <c r="AI72" s="32">
        <f t="shared" si="98"/>
        <v>74.391152937344856</v>
      </c>
      <c r="AJ72" s="54">
        <f t="shared" si="99"/>
        <v>32.854294181036941</v>
      </c>
      <c r="AK72" s="45">
        <f t="shared" si="52"/>
        <v>32.544249322883232</v>
      </c>
      <c r="AL72" s="145">
        <v>73</v>
      </c>
      <c r="AM72" s="36">
        <f t="shared" si="100"/>
        <v>702</v>
      </c>
      <c r="AN72" s="32">
        <f t="shared" si="101"/>
        <v>25.8</v>
      </c>
      <c r="AO72" s="33">
        <f t="shared" si="53"/>
        <v>0.7</v>
      </c>
      <c r="AP72" s="35">
        <f t="shared" si="54"/>
        <v>742.60872728012703</v>
      </c>
      <c r="AQ72" s="53">
        <f t="shared" si="55"/>
        <v>10.889345064916041</v>
      </c>
      <c r="AR72" s="32">
        <f t="shared" si="102"/>
        <v>68.195903688708455</v>
      </c>
      <c r="AS72" s="54">
        <f t="shared" si="103"/>
        <v>35.169455749854059</v>
      </c>
      <c r="AT72" s="45">
        <f t="shared" si="56"/>
        <v>34.829946545421556</v>
      </c>
      <c r="AU72" s="145">
        <v>73</v>
      </c>
      <c r="AV72" s="36">
        <f t="shared" si="104"/>
        <v>631.80000000000007</v>
      </c>
      <c r="AW72" s="32">
        <f t="shared" si="105"/>
        <v>25.8</v>
      </c>
      <c r="AX72" s="33">
        <f t="shared" si="57"/>
        <v>0.66</v>
      </c>
      <c r="AY72" s="35">
        <f t="shared" si="58"/>
        <v>703.27163525441722</v>
      </c>
      <c r="AZ72" s="53">
        <f t="shared" si="59"/>
        <v>10.797732791813377</v>
      </c>
      <c r="BA72" s="32">
        <f t="shared" si="106"/>
        <v>65.131416827393949</v>
      </c>
      <c r="BB72" s="54">
        <f t="shared" si="107"/>
        <v>36.229347417046739</v>
      </c>
      <c r="BC72" s="45">
        <f t="shared" si="60"/>
        <v>35.875785775560274</v>
      </c>
      <c r="BD72" s="145">
        <v>73</v>
      </c>
      <c r="BE72" s="36" t="str">
        <f t="shared" si="108"/>
        <v/>
      </c>
      <c r="BF72" s="32" t="str">
        <f t="shared" si="109"/>
        <v/>
      </c>
      <c r="BG72" s="33" t="str">
        <f t="shared" si="61"/>
        <v/>
      </c>
      <c r="BH72" s="35" t="str">
        <f t="shared" si="62"/>
        <v/>
      </c>
      <c r="BI72" s="53" t="str">
        <f t="shared" si="63"/>
        <v/>
      </c>
      <c r="BJ72" s="32" t="str">
        <f t="shared" si="110"/>
        <v/>
      </c>
      <c r="BK72" s="54" t="str">
        <f t="shared" si="111"/>
        <v/>
      </c>
      <c r="BL72" s="45" t="str">
        <f t="shared" si="64"/>
        <v/>
      </c>
      <c r="BM72" s="145">
        <v>73</v>
      </c>
      <c r="BN72" s="36" t="str">
        <f t="shared" si="112"/>
        <v/>
      </c>
      <c r="BO72" s="32" t="str">
        <f t="shared" si="113"/>
        <v/>
      </c>
      <c r="BP72" s="33" t="str">
        <f t="shared" si="65"/>
        <v/>
      </c>
      <c r="BQ72" s="35" t="str">
        <f t="shared" si="66"/>
        <v/>
      </c>
      <c r="BR72" s="53" t="str">
        <f t="shared" si="67"/>
        <v/>
      </c>
      <c r="BS72" s="32" t="str">
        <f t="shared" si="114"/>
        <v/>
      </c>
      <c r="BT72" s="54" t="str">
        <f t="shared" si="115"/>
        <v/>
      </c>
      <c r="BU72" s="45" t="str">
        <f t="shared" si="68"/>
        <v/>
      </c>
      <c r="BV72" s="4">
        <v>73</v>
      </c>
      <c r="BX72" s="78">
        <v>73</v>
      </c>
      <c r="BY72" s="105">
        <f t="shared" si="116"/>
        <v>631.80000000000007</v>
      </c>
      <c r="BZ72" s="164">
        <f t="shared" si="69"/>
        <v>24.900155802099253</v>
      </c>
      <c r="CA72" s="105">
        <f t="shared" si="70"/>
        <v>35.882641337639598</v>
      </c>
      <c r="CB72" s="106">
        <f t="shared" si="117"/>
        <v>703.27163525441722</v>
      </c>
      <c r="CC72" s="107">
        <f t="shared" si="71"/>
        <v>0.66</v>
      </c>
      <c r="CD72" s="88">
        <f t="shared" si="72"/>
        <v>10.797732791813377</v>
      </c>
      <c r="CE72" s="23">
        <f t="shared" si="83"/>
        <v>65.131416827393949</v>
      </c>
      <c r="CF72" s="24">
        <f t="shared" si="84"/>
        <v>36.229347417046739</v>
      </c>
      <c r="CG72" s="89">
        <f t="shared" si="85"/>
        <v>35.882641337639598</v>
      </c>
      <c r="CH72" s="22"/>
      <c r="CI72" s="78">
        <v>73</v>
      </c>
      <c r="CJ72" s="105">
        <f t="shared" si="73"/>
        <v>631.80000000000007</v>
      </c>
      <c r="CK72" s="105">
        <f t="shared" si="74"/>
        <v>24.900155802099253</v>
      </c>
      <c r="CL72" s="105">
        <f t="shared" si="75"/>
        <v>35.882641337639598</v>
      </c>
      <c r="CM72" s="105">
        <f t="shared" si="76"/>
        <v>703.27163525441722</v>
      </c>
      <c r="CN72" s="115">
        <f t="shared" si="77"/>
        <v>0.66</v>
      </c>
      <c r="CO72" s="105">
        <f t="shared" si="78"/>
        <v>1697.2123830842686</v>
      </c>
      <c r="CP72" s="115">
        <f t="shared" si="79"/>
        <v>24.109996648484874</v>
      </c>
    </row>
    <row r="73" spans="1:94" ht="15" customHeight="1">
      <c r="A73" s="4">
        <v>74</v>
      </c>
      <c r="B73" s="34">
        <f t="shared" ref="B73:B99" si="118">IF($B$5&gt;$A73,"",$E$5)</f>
        <v>1950</v>
      </c>
      <c r="C73" s="32">
        <f t="shared" si="81"/>
        <v>25.9</v>
      </c>
      <c r="D73" s="121">
        <f t="shared" si="35"/>
        <v>1572.413711020308</v>
      </c>
      <c r="E73" s="33">
        <f t="shared" si="80"/>
        <v>1.03</v>
      </c>
      <c r="F73" s="35">
        <f t="shared" si="82"/>
        <v>1102.302003192108</v>
      </c>
      <c r="G73" s="53">
        <f t="shared" si="37"/>
        <v>12.117186954865982</v>
      </c>
      <c r="H73" s="32">
        <f t="shared" si="38"/>
        <v>90.97012427867584</v>
      </c>
      <c r="I73" s="54">
        <f t="shared" ref="I73:I99" si="119">IF($B$5&gt;$A73,"",200*(H73/(PI()*B73))^0.5)</f>
        <v>24.371774302914783</v>
      </c>
      <c r="J73" s="45">
        <f t="shared" si="40"/>
        <v>24.144276259343272</v>
      </c>
      <c r="K73" s="145">
        <v>74</v>
      </c>
      <c r="L73" s="36">
        <f t="shared" ref="L73:L99" si="120">IF(A73&gt;=$M$5,B73*(1-$M$6),"")</f>
        <v>1462.5</v>
      </c>
      <c r="M73" s="32">
        <f t="shared" ref="M73:M99" si="121">IF(L73="","",C73)</f>
        <v>25.9</v>
      </c>
      <c r="N73" s="33">
        <f t="shared" si="41"/>
        <v>0.95</v>
      </c>
      <c r="O73" s="35">
        <f t="shared" si="42"/>
        <v>1012.3230312390991</v>
      </c>
      <c r="P73" s="53">
        <f t="shared" si="43"/>
        <v>11.717015426010013</v>
      </c>
      <c r="Q73" s="32">
        <f t="shared" ref="Q73:Q99" si="122">IF($M$5&gt;$A73,"",O73/P73)</f>
        <v>86.397686990485155</v>
      </c>
      <c r="R73" s="54">
        <f t="shared" ref="R73:R99" si="123">IF($M$5&gt;$A73,"",200*(Q73/(PI()*L73))^0.5)</f>
        <v>27.425728970662107</v>
      </c>
      <c r="S73" s="45">
        <f t="shared" si="44"/>
        <v>27.173547878705165</v>
      </c>
      <c r="T73" s="145">
        <v>74</v>
      </c>
      <c r="U73" s="36">
        <f t="shared" ref="U73:U99" si="124">IF(A73&gt;=$V$5,L73*(1-$V$6),"")</f>
        <v>1096.875</v>
      </c>
      <c r="V73" s="32">
        <f t="shared" ref="V73:V99" si="125">IF(U73="","",M73)</f>
        <v>25.9</v>
      </c>
      <c r="W73" s="33">
        <f t="shared" si="45"/>
        <v>0.86</v>
      </c>
      <c r="X73" s="35">
        <f t="shared" si="46"/>
        <v>912.95874447063215</v>
      </c>
      <c r="Y73" s="53">
        <f t="shared" si="47"/>
        <v>11.370456716149487</v>
      </c>
      <c r="Z73" s="32">
        <f t="shared" ref="Z73:Z99" si="126">IF($V$5&gt;$A73,"",X73/Y73)</f>
        <v>80.292178868589744</v>
      </c>
      <c r="AA73" s="54">
        <f t="shared" ref="AA73:AA99" si="127">IF($V$5&gt;$A73,"",200*(Z73/(PI()*U73))^0.5)</f>
        <v>30.529037471610852</v>
      </c>
      <c r="AB73" s="45">
        <f t="shared" si="48"/>
        <v>30.244801623854563</v>
      </c>
      <c r="AC73" s="145">
        <v>74</v>
      </c>
      <c r="AD73" s="36">
        <f t="shared" ref="AD73:AD99" si="128">IF(A73&gt;=$AE$5,U73*(1-$AE$6),"")</f>
        <v>877.5</v>
      </c>
      <c r="AE73" s="32">
        <f t="shared" ref="AE73:AE99" si="129">IF(AD73="","",V73)</f>
        <v>25.9</v>
      </c>
      <c r="AF73" s="33">
        <f t="shared" si="49"/>
        <v>0.78</v>
      </c>
      <c r="AG73" s="35">
        <f t="shared" si="50"/>
        <v>831.35711690511732</v>
      </c>
      <c r="AH73" s="53">
        <f t="shared" si="51"/>
        <v>11.133953489549675</v>
      </c>
      <c r="AI73" s="32">
        <f t="shared" ref="AI73:AI99" si="130">IF($AE$5&gt;$A73,"",AG73/AH73)</f>
        <v>74.668635690406717</v>
      </c>
      <c r="AJ73" s="54">
        <f t="shared" ref="AJ73:AJ99" si="131">IF($AE$5&gt;$A73,"",200*(AI73/(PI()*AD73))^0.5)</f>
        <v>32.915511235798093</v>
      </c>
      <c r="AK73" s="45">
        <f t="shared" si="52"/>
        <v>32.603142770630178</v>
      </c>
      <c r="AL73" s="145">
        <v>74</v>
      </c>
      <c r="AM73" s="36">
        <f t="shared" ref="AM73:AM99" si="132">IF(A73&gt;=$AN$5,AD73*(1-$AN$6),"")</f>
        <v>702</v>
      </c>
      <c r="AN73" s="32">
        <f t="shared" ref="AN73:AN99" si="133">IF(AM73="","",AE73)</f>
        <v>25.9</v>
      </c>
      <c r="AO73" s="33">
        <f t="shared" si="53"/>
        <v>0.7</v>
      </c>
      <c r="AP73" s="35">
        <f t="shared" si="54"/>
        <v>747.8069748255931</v>
      </c>
      <c r="AQ73" s="53">
        <f t="shared" si="55"/>
        <v>10.92241857291959</v>
      </c>
      <c r="AR73" s="32">
        <f t="shared" ref="AR73:AR99" si="134">IF($AN$5&gt;$A73,"",AP73/AQ73)</f>
        <v>68.465328428234955</v>
      </c>
      <c r="AS73" s="54">
        <f t="shared" ref="AS73:AS99" si="135">IF($AN$5&gt;$A73,"",200*(AR73/(PI()*AM73))^0.5)</f>
        <v>35.238860072827634</v>
      </c>
      <c r="AT73" s="45">
        <f t="shared" si="56"/>
        <v>34.896931369697505</v>
      </c>
      <c r="AU73" s="145">
        <v>74</v>
      </c>
      <c r="AV73" s="36">
        <f t="shared" ref="AV73:AV99" si="136">IF(A73&gt;=$AW$5,AM73*(1-$AW$6),"")</f>
        <v>631.80000000000007</v>
      </c>
      <c r="AW73" s="32">
        <f t="shared" ref="AW73:AW99" si="137">IF(AV73="","",AN73)</f>
        <v>25.9</v>
      </c>
      <c r="AX73" s="33">
        <f t="shared" si="57"/>
        <v>0.66</v>
      </c>
      <c r="AY73" s="35">
        <f t="shared" si="58"/>
        <v>708.26288768550057</v>
      </c>
      <c r="AZ73" s="53">
        <f t="shared" si="59"/>
        <v>10.83045121348707</v>
      </c>
      <c r="BA73" s="32">
        <f t="shared" ref="BA73:BA99" si="138">IF($AW$5&gt;$A73,"",AY73/AZ73)</f>
        <v>65.395510650886521</v>
      </c>
      <c r="BB73" s="54">
        <f t="shared" ref="BB73:BB99" si="139">IF($AW$5&gt;$A73,"",200*(BA73/(PI()*AV73))^0.5)</f>
        <v>36.302724198730616</v>
      </c>
      <c r="BC73" s="45">
        <f t="shared" si="60"/>
        <v>35.946691750990418</v>
      </c>
      <c r="BD73" s="145">
        <v>74</v>
      </c>
      <c r="BE73" s="36" t="str">
        <f t="shared" ref="BE73:BE99" si="140">IF(A73&gt;=$BF$5,AV73*(1-$BF$6),"")</f>
        <v/>
      </c>
      <c r="BF73" s="32" t="str">
        <f t="shared" ref="BF73:BF99" si="141">IF(BE73="","",AW73)</f>
        <v/>
      </c>
      <c r="BG73" s="33" t="str">
        <f t="shared" si="61"/>
        <v/>
      </c>
      <c r="BH73" s="35" t="str">
        <f t="shared" si="62"/>
        <v/>
      </c>
      <c r="BI73" s="53" t="str">
        <f t="shared" si="63"/>
        <v/>
      </c>
      <c r="BJ73" s="32" t="str">
        <f t="shared" ref="BJ73:BJ99" si="142">IF($BF$5&gt;$A73,"",BH73/BI73)</f>
        <v/>
      </c>
      <c r="BK73" s="54" t="str">
        <f t="shared" ref="BK73:BK99" si="143">IF($BF$5&gt;$A73,"",200*(BJ73/(PI()*BE73))^0.5)</f>
        <v/>
      </c>
      <c r="BL73" s="45" t="str">
        <f t="shared" si="64"/>
        <v/>
      </c>
      <c r="BM73" s="145">
        <v>74</v>
      </c>
      <c r="BN73" s="36" t="str">
        <f t="shared" ref="BN73:BN99" si="144">IF(A73&gt;=$BO$5,BE73*(1-$BO$6),"")</f>
        <v/>
      </c>
      <c r="BO73" s="32" t="str">
        <f t="shared" ref="BO73:BO99" si="145">IF(BN73="","",BF73)</f>
        <v/>
      </c>
      <c r="BP73" s="33" t="str">
        <f t="shared" si="65"/>
        <v/>
      </c>
      <c r="BQ73" s="35" t="str">
        <f t="shared" si="66"/>
        <v/>
      </c>
      <c r="BR73" s="53" t="str">
        <f t="shared" si="67"/>
        <v/>
      </c>
      <c r="BS73" s="32" t="str">
        <f t="shared" ref="BS73:BS99" si="146">IF($BO$5&gt;$A73,"",BQ73/BR73)</f>
        <v/>
      </c>
      <c r="BT73" s="54" t="str">
        <f t="shared" ref="BT73:BT99" si="147">IF($BO$5&gt;$A73,"",200*(BS73/(PI()*BN73))^0.5)</f>
        <v/>
      </c>
      <c r="BU73" s="45" t="str">
        <f t="shared" si="68"/>
        <v/>
      </c>
      <c r="BV73" s="4">
        <v>74</v>
      </c>
      <c r="BX73" s="78">
        <v>74</v>
      </c>
      <c r="BY73" s="105">
        <f t="shared" ref="BY73:BY99" si="148">IF($B$5&gt;$A73,"",MIN(B73,L73,U73,AD73,AM73,AV73,BE73,BN73))</f>
        <v>631.80000000000007</v>
      </c>
      <c r="BZ73" s="164">
        <f t="shared" si="69"/>
        <v>24.992217219936844</v>
      </c>
      <c r="CA73" s="105">
        <f t="shared" si="70"/>
        <v>35.953607794031853</v>
      </c>
      <c r="CB73" s="106">
        <f t="shared" ref="CB73:CB99" si="149">IF($B$5&gt;$A73,"",MIN(F73,O73,X73,AG73,AP73,AY73,BH73,BQ73))</f>
        <v>708.26288768550057</v>
      </c>
      <c r="CC73" s="107">
        <f t="shared" si="71"/>
        <v>0.66</v>
      </c>
      <c r="CD73" s="88">
        <f t="shared" si="72"/>
        <v>10.83045121348707</v>
      </c>
      <c r="CE73" s="23">
        <f t="shared" si="83"/>
        <v>65.395510650886521</v>
      </c>
      <c r="CF73" s="24">
        <f t="shared" si="84"/>
        <v>36.302724198730616</v>
      </c>
      <c r="CG73" s="89">
        <f t="shared" si="85"/>
        <v>35.953607794031853</v>
      </c>
      <c r="CH73" s="22"/>
      <c r="CI73" s="78">
        <v>74</v>
      </c>
      <c r="CJ73" s="105">
        <f t="shared" si="73"/>
        <v>631.80000000000007</v>
      </c>
      <c r="CK73" s="105">
        <f t="shared" si="74"/>
        <v>24.992217219936844</v>
      </c>
      <c r="CL73" s="105">
        <f t="shared" si="75"/>
        <v>35.953607794031853</v>
      </c>
      <c r="CM73" s="105">
        <f t="shared" si="76"/>
        <v>708.26288768550057</v>
      </c>
      <c r="CN73" s="115">
        <f t="shared" si="77"/>
        <v>0.66</v>
      </c>
      <c r="CO73" s="105">
        <f t="shared" si="78"/>
        <v>1695.3555816851365</v>
      </c>
      <c r="CP73" s="115">
        <f t="shared" si="79"/>
        <v>24.144276259343272</v>
      </c>
    </row>
    <row r="74" spans="1:94" ht="15" customHeight="1">
      <c r="A74" s="4">
        <v>75</v>
      </c>
      <c r="B74" s="34">
        <f t="shared" si="118"/>
        <v>1950</v>
      </c>
      <c r="C74" s="32">
        <f t="shared" si="81"/>
        <v>26.1</v>
      </c>
      <c r="D74" s="121">
        <f t="shared" ref="D74:D99" si="150">IF($B$5&gt;$A74,"",1/((1/B74)-(((0.0498*C74^(-1.32613)*B74+773.4629*C74^(-2.27465))^-1)/(-182662161.8*B74^(-1.3981)))))</f>
        <v>1568.7032206246051</v>
      </c>
      <c r="E74" s="33">
        <f t="shared" si="80"/>
        <v>1.04</v>
      </c>
      <c r="F74" s="35">
        <f t="shared" si="82"/>
        <v>1115.7671011099371</v>
      </c>
      <c r="G74" s="53">
        <f t="shared" ref="G74:G99" si="151">IF($B$5&gt;$A74,"",2.35638+0.26154*C74+0.26116*(B74^0.5)*C74/100)</f>
        <v>12.192559981544488</v>
      </c>
      <c r="H74" s="32">
        <f t="shared" ref="H74:H99" si="152">IF($B$5&gt;$A74,"",F74/G74)</f>
        <v>91.512127297207499</v>
      </c>
      <c r="I74" s="54">
        <f t="shared" si="119"/>
        <v>24.444270399677034</v>
      </c>
      <c r="J74" s="45">
        <f t="shared" ref="J74:J99" si="153">IF($B$5&gt;$A74,"",0.68678+0.97671*I74+-0.03031*(B74^0.5)*C74/100)</f>
        <v>24.212407015293344</v>
      </c>
      <c r="K74" s="145">
        <v>75</v>
      </c>
      <c r="L74" s="36">
        <f t="shared" si="120"/>
        <v>1462.5</v>
      </c>
      <c r="M74" s="32">
        <f t="shared" si="121"/>
        <v>26.1</v>
      </c>
      <c r="N74" s="33">
        <f t="shared" ref="N74:N99" si="154">IF(L74="","",ROUND(((0.0498*M74^-1.32613)+773.4629*(M74^-2.27465)/10^(4.578127-0.94852*LOG(M74)))/((0.0498*M74^-1.32613)+773.4629*(M74^-2.27465)/L74),2))</f>
        <v>0.95</v>
      </c>
      <c r="O74" s="35">
        <f t="shared" ref="O74:O99" si="155">IF(L74="","",1/((0.0498*M74^-1.32613)+773.4629*(M74^-2.27465)/L74))</f>
        <v>1025.1359862859101</v>
      </c>
      <c r="P74" s="53">
        <f t="shared" ref="P74:P99" si="156">IF($M$5&gt;$A74,"",2.35638+0.26154*M74+0.26116*(L74^0.5)*M74/100)</f>
        <v>11.789298325052563</v>
      </c>
      <c r="Q74" s="32">
        <f t="shared" si="122"/>
        <v>86.954792220964478</v>
      </c>
      <c r="R74" s="54">
        <f t="shared" si="123"/>
        <v>27.514009492596873</v>
      </c>
      <c r="S74" s="45">
        <f t="shared" ref="S74:S99" si="157">IF($M$5&gt;$A74,"",0.68678+0.97671*R74+-0.03031*(L74^0.5)*M74/100)</f>
        <v>27.257454078062217</v>
      </c>
      <c r="T74" s="145">
        <v>75</v>
      </c>
      <c r="U74" s="36">
        <f t="shared" si="124"/>
        <v>1096.875</v>
      </c>
      <c r="V74" s="32">
        <f t="shared" si="125"/>
        <v>26.1</v>
      </c>
      <c r="W74" s="33">
        <f t="shared" ref="W74:W99" si="158">IF(U74="","",ROUND(((0.0498*V74^-1.32613)+773.4629*(V74^-2.27465)/10^(4.578127-0.94852*LOG(V74)))/((0.0498*V74^-1.32613)+773.4629*(V74^-2.27465)/U74),2))</f>
        <v>0.86</v>
      </c>
      <c r="X74" s="35">
        <f t="shared" ref="X74:X99" si="159">IF(U74="","",1/((0.0498*V74^-1.32613)+773.4629*(V74^-2.27465)/U74))</f>
        <v>924.95961873860358</v>
      </c>
      <c r="Y74" s="53">
        <f t="shared" ref="Y74:Y99" si="160">IF($V$5&gt;$A74,"",2.35638+0.26154*V74+0.26116*(U74^0.5)*V74/100)</f>
        <v>11.440063486158365</v>
      </c>
      <c r="Z74" s="32">
        <f t="shared" si="126"/>
        <v>80.852664835097869</v>
      </c>
      <c r="AA74" s="54">
        <f t="shared" si="127"/>
        <v>30.635407355588878</v>
      </c>
      <c r="AB74" s="45">
        <f t="shared" ref="AB74:AB99" si="161">IF($V$5&gt;$A74,"",0.68678+0.97671*AA74+-0.03031*(U74^0.5)*V74/100)</f>
        <v>30.346686473195806</v>
      </c>
      <c r="AC74" s="145">
        <v>75</v>
      </c>
      <c r="AD74" s="36">
        <f t="shared" si="128"/>
        <v>877.5</v>
      </c>
      <c r="AE74" s="32">
        <f t="shared" si="129"/>
        <v>26.1</v>
      </c>
      <c r="AF74" s="33">
        <f t="shared" ref="AF74:AF99" si="162">IF(AD74="","",ROUND(((0.0498*AE74^-1.32613)+773.4629*(AE74^-2.27465)/10^(4.578127-0.94852*LOG(AE74)))/((0.0498*AE74^-1.32613)+773.4629*(AE74^-2.27465)/AD74),2))</f>
        <v>0.78</v>
      </c>
      <c r="AG74" s="35">
        <f t="shared" ref="AG74:AG99" si="163">IF(AD74="","",1/((0.0498*AE74^-1.32613)+773.4629*(AE74^-2.27465)/AD74))</f>
        <v>842.61884071591078</v>
      </c>
      <c r="AH74" s="53">
        <f t="shared" ref="AH74:AH99" si="164">IF($AE$5&gt;$A74,"",2.35638+0.26154*AE74+0.26116*(AD74^0.5)*AE74/100)</f>
        <v>11.201733979816471</v>
      </c>
      <c r="AI74" s="32">
        <f t="shared" si="130"/>
        <v>75.222179194235451</v>
      </c>
      <c r="AJ74" s="54">
        <f t="shared" si="131"/>
        <v>33.037292783009001</v>
      </c>
      <c r="AK74" s="45">
        <f t="shared" ref="AK74:AK99" si="165">IF($AE$5&gt;$A74,"",0.68678+0.97671*AJ74+-0.03031*(AD74^0.5)*AE74/100)</f>
        <v>32.720292301988884</v>
      </c>
      <c r="AL74" s="145">
        <v>75</v>
      </c>
      <c r="AM74" s="36">
        <f t="shared" si="132"/>
        <v>702</v>
      </c>
      <c r="AN74" s="32">
        <f t="shared" si="133"/>
        <v>26.1</v>
      </c>
      <c r="AO74" s="33">
        <f t="shared" ref="AO74:AO99" si="166">IF(AM74="","",ROUND(((0.0498*AN74^-1.32613)+773.4629*(AN74^-2.27465)/10^(4.578127-0.94852*LOG(AN74)))/((0.0498*AN74^-1.32613)+773.4629*(AN74^-2.27465)/AM74),2))</f>
        <v>0.7</v>
      </c>
      <c r="AP74" s="35">
        <f t="shared" ref="AP74:AP99" si="167">IF(AM74="","",1/((0.0498*AN74^-1.32613)+773.4629*(AN74^-2.27465)/AM74))</f>
        <v>758.24431072127425</v>
      </c>
      <c r="AQ74" s="53">
        <f t="shared" ref="AQ74:AQ98" si="168">IF($AN$5&gt;$A74,"",2.35638+0.26154*AN74+0.26116*(AM74^0.5)*AN74/100)</f>
        <v>10.988565588926692</v>
      </c>
      <c r="AR74" s="32">
        <f t="shared" si="134"/>
        <v>69.003029065537547</v>
      </c>
      <c r="AS74" s="54">
        <f t="shared" si="135"/>
        <v>35.376965744815664</v>
      </c>
      <c r="AT74" s="45">
        <f t="shared" ref="AT74:AT99" si="169">IF($AN$5&gt;$A74,"",0.68678+0.97671*AS74+-0.03031*(AM74^0.5)*AN74/100)</f>
        <v>35.030214416553783</v>
      </c>
      <c r="AU74" s="145">
        <v>75</v>
      </c>
      <c r="AV74" s="36">
        <f t="shared" si="136"/>
        <v>631.80000000000007</v>
      </c>
      <c r="AW74" s="32">
        <f t="shared" si="137"/>
        <v>26.1</v>
      </c>
      <c r="AX74" s="33">
        <f t="shared" ref="AX74:AX99" si="170">IF(AV74="","",ROUND(((0.0498*AW74^-1.32613)+773.4629*(AW74^-2.27465)/10^(4.578127-0.94852*LOG(AW74)))/((0.0498*AW74^-1.32613)+773.4629*(AW74^-2.27465)/AV74),2))</f>
        <v>0.67</v>
      </c>
      <c r="AY74" s="35">
        <f t="shared" ref="AY74:AY99" si="171">IF(AV74="","",1/((0.0498*AW74^-1.32613)+773.4629*(AW74^-2.27465)/AV74))</f>
        <v>718.28617623682271</v>
      </c>
      <c r="AZ74" s="53">
        <f t="shared" ref="AZ74:AZ99" si="172">IF($AW$5&gt;$A74,"",2.35638+0.26154*AW74+0.26116*(AV74^0.5)*AW74/100)</f>
        <v>10.895888056834462</v>
      </c>
      <c r="BA74" s="32">
        <f t="shared" si="138"/>
        <v>65.922683170948758</v>
      </c>
      <c r="BB74" s="54">
        <f t="shared" si="139"/>
        <v>36.44875398141923</v>
      </c>
      <c r="BC74" s="45">
        <f t="shared" ref="BC74:BC99" si="173">IF($AW$5&gt;$A74,"",0.68678+0.97671*BB74+-0.03031*(AV74^0.5)*AW74/100)</f>
        <v>36.087796778023602</v>
      </c>
      <c r="BD74" s="145">
        <v>75</v>
      </c>
      <c r="BE74" s="36" t="str">
        <f t="shared" si="140"/>
        <v/>
      </c>
      <c r="BF74" s="32" t="str">
        <f t="shared" si="141"/>
        <v/>
      </c>
      <c r="BG74" s="33" t="str">
        <f t="shared" ref="BG74:BG99" si="174">IF(BE74="","",ROUND(((0.0498*BF74^-1.32613)+773.4629*(BF74^-2.27465)/10^(4.578127-0.94852*LOG(BF74)))/((0.0498*BF74^-1.32613)+773.4629*(BF74^-2.27465)/BE74),2))</f>
        <v/>
      </c>
      <c r="BH74" s="35" t="str">
        <f t="shared" ref="BH74:BH99" si="175">IF(BE74="","",1/((0.0498*BF74^-1.32613)+773.4629*(BF74^-2.27465)/BE74))</f>
        <v/>
      </c>
      <c r="BI74" s="53" t="str">
        <f t="shared" ref="BI74:BI99" si="176">IF($BF$5&gt;$A74,"",2.35638+0.26154*BF74+0.26116*(BE74^0.5)*BF74/100)</f>
        <v/>
      </c>
      <c r="BJ74" s="32" t="str">
        <f t="shared" si="142"/>
        <v/>
      </c>
      <c r="BK74" s="54" t="str">
        <f t="shared" si="143"/>
        <v/>
      </c>
      <c r="BL74" s="45" t="str">
        <f t="shared" ref="BL74:BL99" si="177">IF($BF$5&gt;$A74,"",0.68678+0.97671*BK74+-0.03031*(BE74^0.5)*BF74/100)</f>
        <v/>
      </c>
      <c r="BM74" s="145">
        <v>75</v>
      </c>
      <c r="BN74" s="36" t="str">
        <f t="shared" si="144"/>
        <v/>
      </c>
      <c r="BO74" s="32" t="str">
        <f t="shared" si="145"/>
        <v/>
      </c>
      <c r="BP74" s="33" t="str">
        <f t="shared" ref="BP74:BP99" si="178">IF(BN74="","",ROUND(((0.0498*BO74^-1.32613)+773.4629*(BO74^-2.27465)/10^(4.578127-0.94852*LOG(BO74)))/((0.0498*BO74^-1.32613)+773.4629*(BO74^-2.27465)/BN74),2))</f>
        <v/>
      </c>
      <c r="BQ74" s="35" t="str">
        <f t="shared" ref="BQ74:BQ99" si="179">IF(BN74="","",1/((0.0498*BO74^-1.32613)+773.4629*(BO74^-2.27465)/BN74))</f>
        <v/>
      </c>
      <c r="BR74" s="53" t="str">
        <f t="shared" ref="BR74:BR99" si="180">IF($BO$5&gt;$A74,"",2.35638+0.26154*BO74+0.26116*(BN74^0.5)*BO74/100)</f>
        <v/>
      </c>
      <c r="BS74" s="32" t="str">
        <f t="shared" si="146"/>
        <v/>
      </c>
      <c r="BT74" s="54" t="str">
        <f t="shared" si="147"/>
        <v/>
      </c>
      <c r="BU74" s="45" t="str">
        <f t="shared" ref="BU74:BU99" si="181">IF($BO$5&gt;$A74,"",0.68678+0.97671*BT74+-0.03031*(BN74^0.5)*BO74/100)</f>
        <v/>
      </c>
      <c r="BV74" s="4">
        <v>75</v>
      </c>
      <c r="BX74" s="78">
        <v>75</v>
      </c>
      <c r="BY74" s="105">
        <f t="shared" si="148"/>
        <v>631.80000000000007</v>
      </c>
      <c r="BZ74" s="164">
        <f t="shared" ref="BZ74:BZ98" si="182">IF($B$5&gt;$A74,"",1.14831+0.91706*C74+0.01414*(BY74^0.5)*C74/100)</f>
        <v>25.176340055612037</v>
      </c>
      <c r="CA74" s="105">
        <f t="shared" ref="CA74:CA99" si="183">CG74</f>
        <v>36.094833782989255</v>
      </c>
      <c r="CB74" s="106">
        <f t="shared" si="149"/>
        <v>718.28617623682271</v>
      </c>
      <c r="CC74" s="107">
        <f t="shared" ref="CC74:CC99" si="184">IF($B$5&gt;$A74,"",MIN(E74,N74,W74,AF74,AO74,AX74,BG74,BP74))</f>
        <v>0.67</v>
      </c>
      <c r="CD74" s="88">
        <f t="shared" ref="CD74:CD99" si="185">IF($B$5&gt;$A74,"",2.35638+0.26154*C74+0.26116*(BY74^0.5)*C74/100)</f>
        <v>10.895888056834462</v>
      </c>
      <c r="CE74" s="23">
        <f t="shared" si="83"/>
        <v>65.922683170948758</v>
      </c>
      <c r="CF74" s="24">
        <f t="shared" si="84"/>
        <v>36.44875398141923</v>
      </c>
      <c r="CG74" s="89">
        <f t="shared" si="85"/>
        <v>36.094833782989255</v>
      </c>
      <c r="CH74" s="22"/>
      <c r="CI74" s="78">
        <v>75</v>
      </c>
      <c r="CJ74" s="105">
        <f t="shared" ref="CJ74:CJ99" si="186">IF($B$5&gt;$A74,NA(),BY74)</f>
        <v>631.80000000000007</v>
      </c>
      <c r="CK74" s="105">
        <f t="shared" ref="CK74:CK99" si="187">IF($B$5&gt;$A74,NA(),BZ74)</f>
        <v>25.176340055612037</v>
      </c>
      <c r="CL74" s="105">
        <f t="shared" ref="CL74:CL99" si="188">IF($B$5&gt;$A74,NA(),CA74)</f>
        <v>36.094833782989255</v>
      </c>
      <c r="CM74" s="105">
        <f t="shared" ref="CM74:CM99" si="189">IF($B$5&gt;$A74,NA(),CB74)</f>
        <v>718.28617623682271</v>
      </c>
      <c r="CN74" s="115">
        <f t="shared" ref="CN74:CN99" si="190">IF($B$5&gt;$A74,NA(),CC74)</f>
        <v>0.67</v>
      </c>
      <c r="CO74" s="105">
        <f t="shared" ref="CO74:CO99" si="191">IF($B$5&gt;$A74,NA(),D74+$G$7)</f>
        <v>1691.6450912894336</v>
      </c>
      <c r="CP74" s="115">
        <f t="shared" ref="CP74:CP99" si="192">IF($B$5&gt;$A74,NA(),J74)</f>
        <v>24.212407015293344</v>
      </c>
    </row>
    <row r="75" spans="1:94" ht="15" customHeight="1">
      <c r="A75" s="4">
        <v>76</v>
      </c>
      <c r="B75" s="34">
        <f t="shared" si="118"/>
        <v>1950</v>
      </c>
      <c r="C75" s="32">
        <f t="shared" si="81"/>
        <v>26.2</v>
      </c>
      <c r="D75" s="121">
        <f t="shared" si="150"/>
        <v>1566.8495690808854</v>
      </c>
      <c r="E75" s="33">
        <f t="shared" si="80"/>
        <v>1.04</v>
      </c>
      <c r="F75" s="35">
        <f t="shared" si="82"/>
        <v>1122.5177546721782</v>
      </c>
      <c r="G75" s="53">
        <f t="shared" si="151"/>
        <v>12.230246494883737</v>
      </c>
      <c r="H75" s="32">
        <f t="shared" si="152"/>
        <v>91.782103912767383</v>
      </c>
      <c r="I75" s="54">
        <f t="shared" si="119"/>
        <v>24.480301259325213</v>
      </c>
      <c r="J75" s="45">
        <f t="shared" si="153"/>
        <v>24.246260262861025</v>
      </c>
      <c r="K75" s="145">
        <v>76</v>
      </c>
      <c r="L75" s="36">
        <f t="shared" si="120"/>
        <v>1462.5</v>
      </c>
      <c r="M75" s="32">
        <f t="shared" si="121"/>
        <v>26.2</v>
      </c>
      <c r="N75" s="33">
        <f t="shared" si="154"/>
        <v>0.95</v>
      </c>
      <c r="O75" s="35">
        <f t="shared" si="155"/>
        <v>1031.5614300130187</v>
      </c>
      <c r="P75" s="53">
        <f t="shared" si="156"/>
        <v>11.825439774573837</v>
      </c>
      <c r="Q75" s="32">
        <f t="shared" si="122"/>
        <v>87.23239470814471</v>
      </c>
      <c r="R75" s="54">
        <f t="shared" si="123"/>
        <v>27.557893624535946</v>
      </c>
      <c r="S75" s="45">
        <f t="shared" si="157"/>
        <v>27.299157013957501</v>
      </c>
      <c r="T75" s="145">
        <v>76</v>
      </c>
      <c r="U75" s="36">
        <f t="shared" si="124"/>
        <v>1096.875</v>
      </c>
      <c r="V75" s="32">
        <f t="shared" si="125"/>
        <v>26.2</v>
      </c>
      <c r="W75" s="33">
        <f t="shared" si="158"/>
        <v>0.86</v>
      </c>
      <c r="X75" s="35">
        <f t="shared" si="159"/>
        <v>930.97979804114436</v>
      </c>
      <c r="Y75" s="53">
        <f t="shared" si="160"/>
        <v>11.474866871162803</v>
      </c>
      <c r="Z75" s="32">
        <f t="shared" si="126"/>
        <v>81.132078349489717</v>
      </c>
      <c r="AA75" s="54">
        <f t="shared" si="127"/>
        <v>30.688297165470267</v>
      </c>
      <c r="AB75" s="45">
        <f t="shared" si="161"/>
        <v>30.397340639385586</v>
      </c>
      <c r="AC75" s="145">
        <v>76</v>
      </c>
      <c r="AD75" s="36">
        <f t="shared" si="128"/>
        <v>877.5</v>
      </c>
      <c r="AE75" s="32">
        <f t="shared" si="129"/>
        <v>26.2</v>
      </c>
      <c r="AF75" s="33">
        <f t="shared" si="162"/>
        <v>0.78</v>
      </c>
      <c r="AG75" s="35">
        <f t="shared" si="163"/>
        <v>848.26987332928491</v>
      </c>
      <c r="AH75" s="53">
        <f t="shared" si="164"/>
        <v>11.235624224949866</v>
      </c>
      <c r="AI75" s="32">
        <f t="shared" si="130"/>
        <v>75.49824169498423</v>
      </c>
      <c r="AJ75" s="54">
        <f t="shared" si="131"/>
        <v>33.097860060111323</v>
      </c>
      <c r="AK75" s="45">
        <f t="shared" si="165"/>
        <v>32.77855110539867</v>
      </c>
      <c r="AL75" s="145">
        <v>76</v>
      </c>
      <c r="AM75" s="36">
        <f t="shared" si="132"/>
        <v>702</v>
      </c>
      <c r="AN75" s="32">
        <f t="shared" si="133"/>
        <v>26.2</v>
      </c>
      <c r="AO75" s="33">
        <f t="shared" si="166"/>
        <v>0.71</v>
      </c>
      <c r="AP75" s="35">
        <f t="shared" si="167"/>
        <v>763.483328121054</v>
      </c>
      <c r="AQ75" s="53">
        <f t="shared" si="168"/>
        <v>11.021639096930242</v>
      </c>
      <c r="AR75" s="32">
        <f t="shared" si="134"/>
        <v>69.271305420779029</v>
      </c>
      <c r="AS75" s="54">
        <f t="shared" si="135"/>
        <v>35.445669949843051</v>
      </c>
      <c r="AT75" s="45">
        <f t="shared" si="169"/>
        <v>35.096515428630504</v>
      </c>
      <c r="AU75" s="145">
        <v>76</v>
      </c>
      <c r="AV75" s="36">
        <f t="shared" si="136"/>
        <v>631.80000000000007</v>
      </c>
      <c r="AW75" s="32">
        <f t="shared" si="137"/>
        <v>26.2</v>
      </c>
      <c r="AX75" s="33">
        <f t="shared" si="170"/>
        <v>0.67</v>
      </c>
      <c r="AY75" s="35">
        <f t="shared" si="171"/>
        <v>723.31814502236375</v>
      </c>
      <c r="AZ75" s="53">
        <f t="shared" si="172"/>
        <v>10.928606478508158</v>
      </c>
      <c r="BA75" s="32">
        <f t="shared" si="138"/>
        <v>66.185761784434064</v>
      </c>
      <c r="BB75" s="54">
        <f t="shared" si="139"/>
        <v>36.521409853516786</v>
      </c>
      <c r="BC75" s="45">
        <f t="shared" si="173"/>
        <v>36.157998633851697</v>
      </c>
      <c r="BD75" s="145">
        <v>76</v>
      </c>
      <c r="BE75" s="36" t="str">
        <f t="shared" si="140"/>
        <v/>
      </c>
      <c r="BF75" s="32" t="str">
        <f t="shared" si="141"/>
        <v/>
      </c>
      <c r="BG75" s="33" t="str">
        <f t="shared" si="174"/>
        <v/>
      </c>
      <c r="BH75" s="35" t="str">
        <f t="shared" si="175"/>
        <v/>
      </c>
      <c r="BI75" s="53" t="str">
        <f t="shared" si="176"/>
        <v/>
      </c>
      <c r="BJ75" s="32" t="str">
        <f t="shared" si="142"/>
        <v/>
      </c>
      <c r="BK75" s="54" t="str">
        <f t="shared" si="143"/>
        <v/>
      </c>
      <c r="BL75" s="45" t="str">
        <f t="shared" si="177"/>
        <v/>
      </c>
      <c r="BM75" s="145">
        <v>76</v>
      </c>
      <c r="BN75" s="36" t="str">
        <f t="shared" si="144"/>
        <v/>
      </c>
      <c r="BO75" s="32" t="str">
        <f t="shared" si="145"/>
        <v/>
      </c>
      <c r="BP75" s="33" t="str">
        <f t="shared" si="178"/>
        <v/>
      </c>
      <c r="BQ75" s="35" t="str">
        <f t="shared" si="179"/>
        <v/>
      </c>
      <c r="BR75" s="53" t="str">
        <f t="shared" si="180"/>
        <v/>
      </c>
      <c r="BS75" s="32" t="str">
        <f t="shared" si="146"/>
        <v/>
      </c>
      <c r="BT75" s="54" t="str">
        <f t="shared" si="147"/>
        <v/>
      </c>
      <c r="BU75" s="45" t="str">
        <f t="shared" si="181"/>
        <v/>
      </c>
      <c r="BV75" s="4">
        <v>76</v>
      </c>
      <c r="BX75" s="78">
        <v>76</v>
      </c>
      <c r="BY75" s="105">
        <f t="shared" si="148"/>
        <v>631.80000000000007</v>
      </c>
      <c r="BZ75" s="164">
        <f t="shared" si="182"/>
        <v>25.268401473449629</v>
      </c>
      <c r="CA75" s="105">
        <f t="shared" si="183"/>
        <v>36.165096119779456</v>
      </c>
      <c r="CB75" s="106">
        <f t="shared" si="149"/>
        <v>723.31814502236375</v>
      </c>
      <c r="CC75" s="107">
        <f t="shared" si="184"/>
        <v>0.67</v>
      </c>
      <c r="CD75" s="88">
        <f t="shared" si="185"/>
        <v>10.928606478508158</v>
      </c>
      <c r="CE75" s="23">
        <f t="shared" si="83"/>
        <v>66.185761784434064</v>
      </c>
      <c r="CF75" s="24">
        <f t="shared" si="84"/>
        <v>36.521409853516786</v>
      </c>
      <c r="CG75" s="89">
        <f t="shared" si="85"/>
        <v>36.165096119779456</v>
      </c>
      <c r="CH75" s="22"/>
      <c r="CI75" s="78">
        <v>76</v>
      </c>
      <c r="CJ75" s="105">
        <f t="shared" si="186"/>
        <v>631.80000000000007</v>
      </c>
      <c r="CK75" s="105">
        <f t="shared" si="187"/>
        <v>25.268401473449629</v>
      </c>
      <c r="CL75" s="105">
        <f t="shared" si="188"/>
        <v>36.165096119779456</v>
      </c>
      <c r="CM75" s="105">
        <f t="shared" si="189"/>
        <v>723.31814502236375</v>
      </c>
      <c r="CN75" s="115">
        <f t="shared" si="190"/>
        <v>0.67</v>
      </c>
      <c r="CO75" s="105">
        <f t="shared" si="191"/>
        <v>1689.7914397457139</v>
      </c>
      <c r="CP75" s="115">
        <f t="shared" si="192"/>
        <v>24.246260262861025</v>
      </c>
    </row>
    <row r="76" spans="1:94" ht="15" customHeight="1">
      <c r="A76" s="4">
        <v>77</v>
      </c>
      <c r="B76" s="34">
        <f t="shared" si="118"/>
        <v>1950</v>
      </c>
      <c r="C76" s="32">
        <f t="shared" si="81"/>
        <v>26.3</v>
      </c>
      <c r="D76" s="121">
        <f t="shared" si="150"/>
        <v>1564.9970045652735</v>
      </c>
      <c r="E76" s="33">
        <f t="shared" ref="E76:E99" si="193">IF($B$5&gt;$A76,"",ROUND(((0.0498*C76^-1.32613)+773.4629*(C76^-2.27465)/10^(4.578127-0.94852*LOG(C76)))/((0.0498*C76^-1.32613)+773.4629*(C76^-2.27465)/B76),2))</f>
        <v>1.04</v>
      </c>
      <c r="F76" s="35">
        <f t="shared" si="82"/>
        <v>1129.2804269607743</v>
      </c>
      <c r="G76" s="53">
        <f t="shared" si="151"/>
        <v>12.267933008222988</v>
      </c>
      <c r="H76" s="32">
        <f t="shared" si="152"/>
        <v>92.051401503728201</v>
      </c>
      <c r="I76" s="54">
        <f t="shared" si="119"/>
        <v>24.516188742871627</v>
      </c>
      <c r="J76" s="45">
        <f t="shared" si="153"/>
        <v>24.279973473556353</v>
      </c>
      <c r="K76" s="145">
        <v>77</v>
      </c>
      <c r="L76" s="36">
        <f t="shared" si="120"/>
        <v>1462.5</v>
      </c>
      <c r="M76" s="32">
        <f t="shared" si="121"/>
        <v>26.3</v>
      </c>
      <c r="N76" s="33">
        <f t="shared" si="154"/>
        <v>0.95</v>
      </c>
      <c r="O76" s="35">
        <f t="shared" si="155"/>
        <v>1037.999464988849</v>
      </c>
      <c r="P76" s="53">
        <f t="shared" si="156"/>
        <v>11.861581224095112</v>
      </c>
      <c r="Q76" s="32">
        <f t="shared" si="122"/>
        <v>87.50936703787022</v>
      </c>
      <c r="R76" s="54">
        <f t="shared" si="123"/>
        <v>27.601608605093787</v>
      </c>
      <c r="S76" s="45">
        <f t="shared" si="157"/>
        <v>27.340694738007226</v>
      </c>
      <c r="T76" s="145">
        <v>77</v>
      </c>
      <c r="U76" s="36">
        <f t="shared" si="124"/>
        <v>1096.875</v>
      </c>
      <c r="V76" s="32">
        <f t="shared" si="125"/>
        <v>26.3</v>
      </c>
      <c r="W76" s="33">
        <f t="shared" si="158"/>
        <v>0.86</v>
      </c>
      <c r="X76" s="35">
        <f t="shared" si="159"/>
        <v>937.01308601700021</v>
      </c>
      <c r="Y76" s="53">
        <f t="shared" si="160"/>
        <v>11.50967025616724</v>
      </c>
      <c r="Z76" s="32">
        <f t="shared" si="126"/>
        <v>81.410940988072127</v>
      </c>
      <c r="AA76" s="54">
        <f t="shared" si="127"/>
        <v>30.740991973067821</v>
      </c>
      <c r="AB76" s="45">
        <f t="shared" si="161"/>
        <v>30.447804344894724</v>
      </c>
      <c r="AC76" s="145">
        <v>77</v>
      </c>
      <c r="AD76" s="36">
        <f t="shared" si="128"/>
        <v>877.5</v>
      </c>
      <c r="AE76" s="32">
        <f t="shared" si="129"/>
        <v>26.3</v>
      </c>
      <c r="AF76" s="33">
        <f t="shared" si="162"/>
        <v>0.79</v>
      </c>
      <c r="AG76" s="35">
        <f t="shared" si="163"/>
        <v>853.93430228335467</v>
      </c>
      <c r="AH76" s="53">
        <f t="shared" si="164"/>
        <v>11.269514470083262</v>
      </c>
      <c r="AI76" s="32">
        <f t="shared" si="130"/>
        <v>75.773832541788778</v>
      </c>
      <c r="AJ76" s="54">
        <f t="shared" si="131"/>
        <v>33.1582135082406</v>
      </c>
      <c r="AK76" s="45">
        <f t="shared" si="165"/>
        <v>32.836601059912191</v>
      </c>
      <c r="AL76" s="145">
        <v>77</v>
      </c>
      <c r="AM76" s="36">
        <f t="shared" si="132"/>
        <v>702</v>
      </c>
      <c r="AN76" s="32">
        <f t="shared" si="133"/>
        <v>26.3</v>
      </c>
      <c r="AO76" s="33">
        <f t="shared" si="166"/>
        <v>0.71</v>
      </c>
      <c r="AP76" s="35">
        <f t="shared" si="167"/>
        <v>768.73586480488495</v>
      </c>
      <c r="AQ76" s="53">
        <f t="shared" si="168"/>
        <v>11.054712604933794</v>
      </c>
      <c r="AR76" s="32">
        <f t="shared" si="134"/>
        <v>69.539199459766408</v>
      </c>
      <c r="AS76" s="54">
        <f t="shared" si="135"/>
        <v>35.514143617522997</v>
      </c>
      <c r="AT76" s="45">
        <f t="shared" si="169"/>
        <v>35.162591272574609</v>
      </c>
      <c r="AU76" s="145">
        <v>77</v>
      </c>
      <c r="AV76" s="36">
        <f t="shared" si="136"/>
        <v>631.80000000000007</v>
      </c>
      <c r="AW76" s="32">
        <f t="shared" si="137"/>
        <v>26.3</v>
      </c>
      <c r="AX76" s="33">
        <f t="shared" si="170"/>
        <v>0.67</v>
      </c>
      <c r="AY76" s="35">
        <f t="shared" si="171"/>
        <v>728.36361884000803</v>
      </c>
      <c r="AZ76" s="53">
        <f t="shared" si="172"/>
        <v>10.961324900181852</v>
      </c>
      <c r="BA76" s="32">
        <f t="shared" si="138"/>
        <v>66.448501935010086</v>
      </c>
      <c r="BB76" s="54">
        <f t="shared" si="139"/>
        <v>36.593828273093912</v>
      </c>
      <c r="BC76" s="45">
        <f t="shared" si="173"/>
        <v>36.227968567428562</v>
      </c>
      <c r="BD76" s="145">
        <v>77</v>
      </c>
      <c r="BE76" s="36" t="str">
        <f t="shared" si="140"/>
        <v/>
      </c>
      <c r="BF76" s="32" t="str">
        <f t="shared" si="141"/>
        <v/>
      </c>
      <c r="BG76" s="33" t="str">
        <f t="shared" si="174"/>
        <v/>
      </c>
      <c r="BH76" s="35" t="str">
        <f t="shared" si="175"/>
        <v/>
      </c>
      <c r="BI76" s="53" t="str">
        <f t="shared" si="176"/>
        <v/>
      </c>
      <c r="BJ76" s="32" t="str">
        <f t="shared" si="142"/>
        <v/>
      </c>
      <c r="BK76" s="54" t="str">
        <f t="shared" si="143"/>
        <v/>
      </c>
      <c r="BL76" s="45" t="str">
        <f t="shared" si="177"/>
        <v/>
      </c>
      <c r="BM76" s="145">
        <v>77</v>
      </c>
      <c r="BN76" s="36" t="str">
        <f t="shared" si="144"/>
        <v/>
      </c>
      <c r="BO76" s="32" t="str">
        <f t="shared" si="145"/>
        <v/>
      </c>
      <c r="BP76" s="33" t="str">
        <f t="shared" si="178"/>
        <v/>
      </c>
      <c r="BQ76" s="35" t="str">
        <f t="shared" si="179"/>
        <v/>
      </c>
      <c r="BR76" s="53" t="str">
        <f t="shared" si="180"/>
        <v/>
      </c>
      <c r="BS76" s="32" t="str">
        <f t="shared" si="146"/>
        <v/>
      </c>
      <c r="BT76" s="54" t="str">
        <f t="shared" si="147"/>
        <v/>
      </c>
      <c r="BU76" s="45" t="str">
        <f t="shared" si="181"/>
        <v/>
      </c>
      <c r="BV76" s="4">
        <v>77</v>
      </c>
      <c r="BX76" s="78">
        <v>77</v>
      </c>
      <c r="BY76" s="105">
        <f t="shared" si="148"/>
        <v>631.80000000000007</v>
      </c>
      <c r="BZ76" s="164">
        <f t="shared" si="182"/>
        <v>25.36046289128722</v>
      </c>
      <c r="CA76" s="105">
        <f t="shared" si="183"/>
        <v>36.235126534318425</v>
      </c>
      <c r="CB76" s="106">
        <f t="shared" si="149"/>
        <v>728.36361884000803</v>
      </c>
      <c r="CC76" s="107">
        <f t="shared" si="184"/>
        <v>0.67</v>
      </c>
      <c r="CD76" s="88">
        <f t="shared" si="185"/>
        <v>10.961324900181852</v>
      </c>
      <c r="CE76" s="23">
        <f t="shared" si="83"/>
        <v>66.448501935010086</v>
      </c>
      <c r="CF76" s="24">
        <f t="shared" si="84"/>
        <v>36.593828273093912</v>
      </c>
      <c r="CG76" s="89">
        <f t="shared" si="85"/>
        <v>36.235126534318425</v>
      </c>
      <c r="CH76" s="22"/>
      <c r="CI76" s="78">
        <v>77</v>
      </c>
      <c r="CJ76" s="105">
        <f t="shared" si="186"/>
        <v>631.80000000000007</v>
      </c>
      <c r="CK76" s="105">
        <f t="shared" si="187"/>
        <v>25.36046289128722</v>
      </c>
      <c r="CL76" s="105">
        <f t="shared" si="188"/>
        <v>36.235126534318425</v>
      </c>
      <c r="CM76" s="105">
        <f t="shared" si="189"/>
        <v>728.36361884000803</v>
      </c>
      <c r="CN76" s="115">
        <f t="shared" si="190"/>
        <v>0.67</v>
      </c>
      <c r="CO76" s="105">
        <f t="shared" si="191"/>
        <v>1687.938875230102</v>
      </c>
      <c r="CP76" s="115">
        <f t="shared" si="192"/>
        <v>24.279973473556353</v>
      </c>
    </row>
    <row r="77" spans="1:94" ht="15" customHeight="1">
      <c r="A77" s="4">
        <v>78</v>
      </c>
      <c r="B77" s="34">
        <f t="shared" si="118"/>
        <v>1950</v>
      </c>
      <c r="C77" s="32">
        <f t="shared" si="81"/>
        <v>26.5</v>
      </c>
      <c r="D77" s="121">
        <f t="shared" si="150"/>
        <v>1561.2952090574377</v>
      </c>
      <c r="E77" s="33">
        <f t="shared" si="193"/>
        <v>1.04</v>
      </c>
      <c r="F77" s="35">
        <f t="shared" si="82"/>
        <v>1142.8416762923914</v>
      </c>
      <c r="G77" s="53">
        <f t="shared" si="151"/>
        <v>12.34330603490149</v>
      </c>
      <c r="H77" s="32">
        <f t="shared" si="152"/>
        <v>92.587972222428348</v>
      </c>
      <c r="I77" s="54">
        <f t="shared" si="119"/>
        <v>24.587537764802153</v>
      </c>
      <c r="J77" s="45">
        <f t="shared" si="153"/>
        <v>24.346983870047534</v>
      </c>
      <c r="K77" s="145">
        <v>78</v>
      </c>
      <c r="L77" s="36">
        <f t="shared" si="120"/>
        <v>1462.5</v>
      </c>
      <c r="M77" s="32">
        <f t="shared" si="121"/>
        <v>26.5</v>
      </c>
      <c r="N77" s="33">
        <f t="shared" si="154"/>
        <v>0.96</v>
      </c>
      <c r="O77" s="35">
        <f t="shared" si="155"/>
        <v>1050.9131515981408</v>
      </c>
      <c r="P77" s="53">
        <f t="shared" si="156"/>
        <v>11.93386412313766</v>
      </c>
      <c r="Q77" s="32">
        <f t="shared" si="122"/>
        <v>88.061430962717708</v>
      </c>
      <c r="R77" s="54">
        <f t="shared" si="123"/>
        <v>27.688535844551744</v>
      </c>
      <c r="S77" s="45">
        <f t="shared" si="157"/>
        <v>27.423279172836349</v>
      </c>
      <c r="T77" s="145">
        <v>78</v>
      </c>
      <c r="U77" s="36">
        <f t="shared" si="124"/>
        <v>1096.875</v>
      </c>
      <c r="V77" s="32">
        <f t="shared" si="125"/>
        <v>26.5</v>
      </c>
      <c r="W77" s="33">
        <f t="shared" si="158"/>
        <v>0.86</v>
      </c>
      <c r="X77" s="35">
        <f t="shared" si="159"/>
        <v>949.11883110400424</v>
      </c>
      <c r="Y77" s="53">
        <f t="shared" si="160"/>
        <v>11.579277026176118</v>
      </c>
      <c r="Z77" s="32">
        <f t="shared" si="126"/>
        <v>81.967019958018611</v>
      </c>
      <c r="AA77" s="54">
        <f t="shared" si="127"/>
        <v>30.845801764462138</v>
      </c>
      <c r="AB77" s="45">
        <f t="shared" si="161"/>
        <v>30.548165436208532</v>
      </c>
      <c r="AC77" s="145">
        <v>78</v>
      </c>
      <c r="AD77" s="36">
        <f t="shared" si="128"/>
        <v>877.5</v>
      </c>
      <c r="AE77" s="32">
        <f t="shared" si="129"/>
        <v>26.5</v>
      </c>
      <c r="AF77" s="33">
        <f t="shared" si="162"/>
        <v>0.79</v>
      </c>
      <c r="AG77" s="35">
        <f t="shared" si="163"/>
        <v>865.30319806654711</v>
      </c>
      <c r="AH77" s="53">
        <f t="shared" si="164"/>
        <v>11.337294960350055</v>
      </c>
      <c r="AI77" s="32">
        <f t="shared" si="130"/>
        <v>76.323602860538927</v>
      </c>
      <c r="AJ77" s="54">
        <f t="shared" si="131"/>
        <v>33.278284349045911</v>
      </c>
      <c r="AK77" s="45">
        <f t="shared" si="165"/>
        <v>32.952079727217487</v>
      </c>
      <c r="AL77" s="145">
        <v>78</v>
      </c>
      <c r="AM77" s="36">
        <f t="shared" si="132"/>
        <v>702</v>
      </c>
      <c r="AN77" s="32">
        <f t="shared" si="133"/>
        <v>26.5</v>
      </c>
      <c r="AO77" s="33">
        <f t="shared" si="166"/>
        <v>0.71</v>
      </c>
      <c r="AP77" s="35">
        <f t="shared" si="167"/>
        <v>779.28135598323308</v>
      </c>
      <c r="AQ77" s="53">
        <f t="shared" si="168"/>
        <v>11.120859620940895</v>
      </c>
      <c r="AR77" s="32">
        <f t="shared" si="134"/>
        <v>70.073841640427162</v>
      </c>
      <c r="AS77" s="54">
        <f t="shared" si="135"/>
        <v>35.650404917345256</v>
      </c>
      <c r="AT77" s="45">
        <f t="shared" si="169"/>
        <v>35.294072902692861</v>
      </c>
      <c r="AU77" s="145">
        <v>78</v>
      </c>
      <c r="AV77" s="36">
        <f t="shared" si="136"/>
        <v>631.80000000000007</v>
      </c>
      <c r="AW77" s="32">
        <f t="shared" si="137"/>
        <v>26.5</v>
      </c>
      <c r="AX77" s="33">
        <f t="shared" si="170"/>
        <v>0.67</v>
      </c>
      <c r="AY77" s="35">
        <f t="shared" si="171"/>
        <v>738.49494853650856</v>
      </c>
      <c r="AZ77" s="53">
        <f t="shared" si="172"/>
        <v>11.026761743529244</v>
      </c>
      <c r="BA77" s="32">
        <f t="shared" si="138"/>
        <v>66.972966834063882</v>
      </c>
      <c r="BB77" s="54">
        <f t="shared" si="139"/>
        <v>36.737958363255935</v>
      </c>
      <c r="BC77" s="45">
        <f t="shared" si="173"/>
        <v>36.367218145774096</v>
      </c>
      <c r="BD77" s="145">
        <v>78</v>
      </c>
      <c r="BE77" s="36" t="str">
        <f t="shared" si="140"/>
        <v/>
      </c>
      <c r="BF77" s="32" t="str">
        <f t="shared" si="141"/>
        <v/>
      </c>
      <c r="BG77" s="33" t="str">
        <f t="shared" si="174"/>
        <v/>
      </c>
      <c r="BH77" s="35" t="str">
        <f t="shared" si="175"/>
        <v/>
      </c>
      <c r="BI77" s="53" t="str">
        <f t="shared" si="176"/>
        <v/>
      </c>
      <c r="BJ77" s="32" t="str">
        <f t="shared" si="142"/>
        <v/>
      </c>
      <c r="BK77" s="54" t="str">
        <f t="shared" si="143"/>
        <v/>
      </c>
      <c r="BL77" s="45" t="str">
        <f t="shared" si="177"/>
        <v/>
      </c>
      <c r="BM77" s="145">
        <v>78</v>
      </c>
      <c r="BN77" s="36" t="str">
        <f t="shared" si="144"/>
        <v/>
      </c>
      <c r="BO77" s="32" t="str">
        <f t="shared" si="145"/>
        <v/>
      </c>
      <c r="BP77" s="33" t="str">
        <f t="shared" si="178"/>
        <v/>
      </c>
      <c r="BQ77" s="35" t="str">
        <f t="shared" si="179"/>
        <v/>
      </c>
      <c r="BR77" s="53" t="str">
        <f t="shared" si="180"/>
        <v/>
      </c>
      <c r="BS77" s="32" t="str">
        <f t="shared" si="146"/>
        <v/>
      </c>
      <c r="BT77" s="54" t="str">
        <f t="shared" si="147"/>
        <v/>
      </c>
      <c r="BU77" s="45" t="str">
        <f t="shared" si="181"/>
        <v/>
      </c>
      <c r="BV77" s="4">
        <v>78</v>
      </c>
      <c r="BX77" s="78">
        <v>78</v>
      </c>
      <c r="BY77" s="105">
        <f t="shared" si="148"/>
        <v>631.80000000000007</v>
      </c>
      <c r="BZ77" s="164">
        <f t="shared" si="182"/>
        <v>25.54458572696241</v>
      </c>
      <c r="CA77" s="105">
        <f t="shared" si="183"/>
        <v>36.374497074588177</v>
      </c>
      <c r="CB77" s="106">
        <f t="shared" si="149"/>
        <v>738.49494853650856</v>
      </c>
      <c r="CC77" s="107">
        <f t="shared" si="184"/>
        <v>0.67</v>
      </c>
      <c r="CD77" s="88">
        <f t="shared" si="185"/>
        <v>11.026761743529244</v>
      </c>
      <c r="CE77" s="23">
        <f t="shared" si="83"/>
        <v>66.972966834063882</v>
      </c>
      <c r="CF77" s="24">
        <f t="shared" si="84"/>
        <v>36.737958363255935</v>
      </c>
      <c r="CG77" s="89">
        <f t="shared" si="85"/>
        <v>36.374497074588177</v>
      </c>
      <c r="CH77" s="22"/>
      <c r="CI77" s="78">
        <v>78</v>
      </c>
      <c r="CJ77" s="105">
        <f t="shared" si="186"/>
        <v>631.80000000000007</v>
      </c>
      <c r="CK77" s="105">
        <f t="shared" si="187"/>
        <v>25.54458572696241</v>
      </c>
      <c r="CL77" s="105">
        <f t="shared" si="188"/>
        <v>36.374497074588177</v>
      </c>
      <c r="CM77" s="105">
        <f t="shared" si="189"/>
        <v>738.49494853650856</v>
      </c>
      <c r="CN77" s="115">
        <f t="shared" si="190"/>
        <v>0.67</v>
      </c>
      <c r="CO77" s="105">
        <f t="shared" si="191"/>
        <v>1684.2370797222661</v>
      </c>
      <c r="CP77" s="115">
        <f t="shared" si="192"/>
        <v>24.346983870047534</v>
      </c>
    </row>
    <row r="78" spans="1:94" ht="15" customHeight="1">
      <c r="A78" s="4">
        <v>79</v>
      </c>
      <c r="B78" s="34">
        <f t="shared" si="118"/>
        <v>1950</v>
      </c>
      <c r="C78" s="32">
        <f t="shared" si="81"/>
        <v>26.6</v>
      </c>
      <c r="D78" s="121">
        <f t="shared" si="150"/>
        <v>1559.4460137352989</v>
      </c>
      <c r="E78" s="33">
        <f t="shared" si="193"/>
        <v>1.04</v>
      </c>
      <c r="F78" s="35">
        <f t="shared" si="82"/>
        <v>1149.6401782814112</v>
      </c>
      <c r="G78" s="53">
        <f t="shared" si="151"/>
        <v>12.380992548240741</v>
      </c>
      <c r="H78" s="32">
        <f t="shared" si="152"/>
        <v>92.855251612663935</v>
      </c>
      <c r="I78" s="54">
        <f t="shared" si="119"/>
        <v>24.623001367761933</v>
      </c>
      <c r="J78" s="45">
        <f t="shared" si="153"/>
        <v>24.380283072335086</v>
      </c>
      <c r="K78" s="145">
        <v>79</v>
      </c>
      <c r="L78" s="36">
        <f t="shared" si="120"/>
        <v>1462.5</v>
      </c>
      <c r="M78" s="32">
        <f t="shared" si="121"/>
        <v>26.6</v>
      </c>
      <c r="N78" s="33">
        <f t="shared" si="154"/>
        <v>0.96</v>
      </c>
      <c r="O78" s="35">
        <f t="shared" si="155"/>
        <v>1057.3887253339449</v>
      </c>
      <c r="P78" s="53">
        <f t="shared" si="156"/>
        <v>11.970005572658934</v>
      </c>
      <c r="Q78" s="32">
        <f t="shared" si="122"/>
        <v>88.336527407235266</v>
      </c>
      <c r="R78" s="54">
        <f t="shared" si="123"/>
        <v>27.731750440463117</v>
      </c>
      <c r="S78" s="45">
        <f t="shared" si="157"/>
        <v>27.464328166198019</v>
      </c>
      <c r="T78" s="145">
        <v>79</v>
      </c>
      <c r="U78" s="36">
        <f t="shared" si="124"/>
        <v>1096.875</v>
      </c>
      <c r="V78" s="32">
        <f t="shared" si="125"/>
        <v>26.6</v>
      </c>
      <c r="W78" s="33">
        <f t="shared" si="158"/>
        <v>0.87</v>
      </c>
      <c r="X78" s="35">
        <f t="shared" si="159"/>
        <v>955.19121036268541</v>
      </c>
      <c r="Y78" s="53">
        <f t="shared" si="160"/>
        <v>11.614080411180556</v>
      </c>
      <c r="Z78" s="32">
        <f t="shared" si="126"/>
        <v>82.244239452927246</v>
      </c>
      <c r="AA78" s="54">
        <f t="shared" si="127"/>
        <v>30.897919309345294</v>
      </c>
      <c r="AB78" s="45">
        <f t="shared" si="161"/>
        <v>30.598065323451888</v>
      </c>
      <c r="AC78" s="145">
        <v>79</v>
      </c>
      <c r="AD78" s="36">
        <f t="shared" si="128"/>
        <v>877.5</v>
      </c>
      <c r="AE78" s="32">
        <f t="shared" si="129"/>
        <v>26.6</v>
      </c>
      <c r="AF78" s="33">
        <f t="shared" si="162"/>
        <v>0.79</v>
      </c>
      <c r="AG78" s="35">
        <f t="shared" si="163"/>
        <v>871.00758983631329</v>
      </c>
      <c r="AH78" s="53">
        <f t="shared" si="164"/>
        <v>11.371185205483453</v>
      </c>
      <c r="AI78" s="32">
        <f t="shared" si="130"/>
        <v>76.597784144461301</v>
      </c>
      <c r="AJ78" s="54">
        <f t="shared" si="131"/>
        <v>33.338004426869887</v>
      </c>
      <c r="AK78" s="45">
        <f t="shared" si="165"/>
        <v>33.009511062620113</v>
      </c>
      <c r="AL78" s="145">
        <v>79</v>
      </c>
      <c r="AM78" s="36">
        <f t="shared" si="132"/>
        <v>702</v>
      </c>
      <c r="AN78" s="32">
        <f t="shared" si="133"/>
        <v>26.6</v>
      </c>
      <c r="AO78" s="33">
        <f t="shared" si="166"/>
        <v>0.71</v>
      </c>
      <c r="AP78" s="35">
        <f t="shared" si="167"/>
        <v>784.57424087436141</v>
      </c>
      <c r="AQ78" s="53">
        <f t="shared" si="168"/>
        <v>11.153933128944445</v>
      </c>
      <c r="AR78" s="32">
        <f t="shared" si="134"/>
        <v>70.340590337447168</v>
      </c>
      <c r="AS78" s="54">
        <f t="shared" si="135"/>
        <v>35.718195307643342</v>
      </c>
      <c r="AT78" s="45">
        <f t="shared" si="169"/>
        <v>35.359481382785326</v>
      </c>
      <c r="AU78" s="145">
        <v>79</v>
      </c>
      <c r="AV78" s="36">
        <f t="shared" si="136"/>
        <v>631.80000000000007</v>
      </c>
      <c r="AW78" s="32">
        <f t="shared" si="137"/>
        <v>26.6</v>
      </c>
      <c r="AX78" s="33">
        <f t="shared" si="170"/>
        <v>0.67</v>
      </c>
      <c r="AY78" s="35">
        <f t="shared" si="171"/>
        <v>743.58073826516124</v>
      </c>
      <c r="AZ78" s="53">
        <f t="shared" si="172"/>
        <v>11.059480165202938</v>
      </c>
      <c r="BA78" s="32">
        <f t="shared" si="138"/>
        <v>67.234691609170838</v>
      </c>
      <c r="BB78" s="54">
        <f t="shared" si="139"/>
        <v>36.809672808440972</v>
      </c>
      <c r="BC78" s="45">
        <f t="shared" si="173"/>
        <v>36.43650050052247</v>
      </c>
      <c r="BD78" s="145">
        <v>79</v>
      </c>
      <c r="BE78" s="36" t="str">
        <f t="shared" si="140"/>
        <v/>
      </c>
      <c r="BF78" s="32" t="str">
        <f t="shared" si="141"/>
        <v/>
      </c>
      <c r="BG78" s="33" t="str">
        <f t="shared" si="174"/>
        <v/>
      </c>
      <c r="BH78" s="35" t="str">
        <f t="shared" si="175"/>
        <v/>
      </c>
      <c r="BI78" s="53" t="str">
        <f t="shared" si="176"/>
        <v/>
      </c>
      <c r="BJ78" s="32" t="str">
        <f t="shared" si="142"/>
        <v/>
      </c>
      <c r="BK78" s="54" t="str">
        <f t="shared" si="143"/>
        <v/>
      </c>
      <c r="BL78" s="45" t="str">
        <f t="shared" si="177"/>
        <v/>
      </c>
      <c r="BM78" s="145">
        <v>79</v>
      </c>
      <c r="BN78" s="36" t="str">
        <f t="shared" si="144"/>
        <v/>
      </c>
      <c r="BO78" s="32" t="str">
        <f t="shared" si="145"/>
        <v/>
      </c>
      <c r="BP78" s="33" t="str">
        <f t="shared" si="178"/>
        <v/>
      </c>
      <c r="BQ78" s="35" t="str">
        <f t="shared" si="179"/>
        <v/>
      </c>
      <c r="BR78" s="53" t="str">
        <f t="shared" si="180"/>
        <v/>
      </c>
      <c r="BS78" s="32" t="str">
        <f t="shared" si="146"/>
        <v/>
      </c>
      <c r="BT78" s="54" t="str">
        <f t="shared" si="147"/>
        <v/>
      </c>
      <c r="BU78" s="45" t="str">
        <f t="shared" si="181"/>
        <v/>
      </c>
      <c r="BV78" s="4">
        <v>79</v>
      </c>
      <c r="BX78" s="78">
        <v>79</v>
      </c>
      <c r="BY78" s="105">
        <f t="shared" si="148"/>
        <v>631.80000000000007</v>
      </c>
      <c r="BZ78" s="164">
        <f t="shared" si="182"/>
        <v>25.636647144800005</v>
      </c>
      <c r="CA78" s="105">
        <f t="shared" si="183"/>
        <v>36.443839910298657</v>
      </c>
      <c r="CB78" s="106">
        <f t="shared" si="149"/>
        <v>743.58073826516124</v>
      </c>
      <c r="CC78" s="107">
        <f t="shared" si="184"/>
        <v>0.67</v>
      </c>
      <c r="CD78" s="88">
        <f t="shared" si="185"/>
        <v>11.059480165202938</v>
      </c>
      <c r="CE78" s="23">
        <f t="shared" si="83"/>
        <v>67.234691609170838</v>
      </c>
      <c r="CF78" s="24">
        <f t="shared" si="84"/>
        <v>36.809672808440972</v>
      </c>
      <c r="CG78" s="89">
        <f t="shared" si="85"/>
        <v>36.443839910298657</v>
      </c>
      <c r="CH78" s="22"/>
      <c r="CI78" s="78">
        <v>79</v>
      </c>
      <c r="CJ78" s="105">
        <f t="shared" si="186"/>
        <v>631.80000000000007</v>
      </c>
      <c r="CK78" s="105">
        <f t="shared" si="187"/>
        <v>25.636647144800005</v>
      </c>
      <c r="CL78" s="105">
        <f t="shared" si="188"/>
        <v>36.443839910298657</v>
      </c>
      <c r="CM78" s="105">
        <f t="shared" si="189"/>
        <v>743.58073826516124</v>
      </c>
      <c r="CN78" s="115">
        <f t="shared" si="190"/>
        <v>0.67</v>
      </c>
      <c r="CO78" s="105">
        <f t="shared" si="191"/>
        <v>1682.3878844001274</v>
      </c>
      <c r="CP78" s="115">
        <f t="shared" si="192"/>
        <v>24.380283072335086</v>
      </c>
    </row>
    <row r="79" spans="1:94" ht="15" customHeight="1" thickBot="1">
      <c r="A79" s="16">
        <v>80</v>
      </c>
      <c r="B79" s="37">
        <f t="shared" si="118"/>
        <v>1950</v>
      </c>
      <c r="C79" s="38">
        <f t="shared" ref="C79:C99" si="194">IF($B$5&gt;$A79,"",ROUND($E$6*(30.29787/(1+EXP(1.3682670337-0.04403*A79)))/(30.29787/(1+EXP(1.3682670337-0.04403*40))),1))</f>
        <v>26.7</v>
      </c>
      <c r="D79" s="120">
        <f t="shared" si="150"/>
        <v>1557.5979767857443</v>
      </c>
      <c r="E79" s="39">
        <f t="shared" si="193"/>
        <v>1.04</v>
      </c>
      <c r="F79" s="40">
        <f t="shared" si="82"/>
        <v>1156.4505488834013</v>
      </c>
      <c r="G79" s="51">
        <f t="shared" si="151"/>
        <v>12.41867906157999</v>
      </c>
      <c r="H79" s="38">
        <f t="shared" si="152"/>
        <v>93.121864503378973</v>
      </c>
      <c r="I79" s="52">
        <f t="shared" si="119"/>
        <v>24.658325724057207</v>
      </c>
      <c r="J79" s="44">
        <f t="shared" si="153"/>
        <v>24.413446271012951</v>
      </c>
      <c r="K79" s="145">
        <v>80</v>
      </c>
      <c r="L79" s="41">
        <f t="shared" si="120"/>
        <v>1462.5</v>
      </c>
      <c r="M79" s="38">
        <f t="shared" si="121"/>
        <v>26.7</v>
      </c>
      <c r="N79" s="39">
        <f t="shared" si="154"/>
        <v>0.96</v>
      </c>
      <c r="O79" s="40">
        <f t="shared" si="155"/>
        <v>1063.8767345182664</v>
      </c>
      <c r="P79" s="51">
        <f t="shared" si="156"/>
        <v>12.006147022180206</v>
      </c>
      <c r="Q79" s="38">
        <f t="shared" si="122"/>
        <v>88.611003392916643</v>
      </c>
      <c r="R79" s="52">
        <f t="shared" si="123"/>
        <v>27.77480055931203</v>
      </c>
      <c r="S79" s="44">
        <f t="shared" si="157"/>
        <v>27.505216513168016</v>
      </c>
      <c r="T79" s="145">
        <v>80</v>
      </c>
      <c r="U79" s="41">
        <f t="shared" si="124"/>
        <v>1096.875</v>
      </c>
      <c r="V79" s="38">
        <f t="shared" si="125"/>
        <v>26.7</v>
      </c>
      <c r="W79" s="39">
        <f t="shared" si="158"/>
        <v>0.87</v>
      </c>
      <c r="X79" s="40">
        <f t="shared" si="159"/>
        <v>961.27654258578514</v>
      </c>
      <c r="Y79" s="51">
        <f t="shared" si="160"/>
        <v>11.648883796184993</v>
      </c>
      <c r="Z79" s="38">
        <f t="shared" si="126"/>
        <v>82.52091439873432</v>
      </c>
      <c r="AA79" s="52">
        <f t="shared" si="127"/>
        <v>30.949846974411301</v>
      </c>
      <c r="AB79" s="44">
        <f t="shared" si="161"/>
        <v>30.647779753179041</v>
      </c>
      <c r="AC79" s="145">
        <v>80</v>
      </c>
      <c r="AD79" s="41">
        <f t="shared" si="128"/>
        <v>877.5</v>
      </c>
      <c r="AE79" s="38">
        <f t="shared" si="129"/>
        <v>26.7</v>
      </c>
      <c r="AF79" s="39">
        <f t="shared" si="162"/>
        <v>0.79</v>
      </c>
      <c r="AG79" s="40">
        <f t="shared" si="163"/>
        <v>876.72522782503142</v>
      </c>
      <c r="AH79" s="51">
        <f t="shared" si="164"/>
        <v>11.405075450616847</v>
      </c>
      <c r="AI79" s="38">
        <f t="shared" si="130"/>
        <v>76.871497397907476</v>
      </c>
      <c r="AJ79" s="52">
        <f t="shared" si="131"/>
        <v>33.397516046300936</v>
      </c>
      <c r="AK79" s="44">
        <f t="shared" si="165"/>
        <v>33.066738794625792</v>
      </c>
      <c r="AL79" s="145">
        <v>80</v>
      </c>
      <c r="AM79" s="41">
        <f t="shared" si="132"/>
        <v>702</v>
      </c>
      <c r="AN79" s="38">
        <f t="shared" si="133"/>
        <v>26.7</v>
      </c>
      <c r="AO79" s="39">
        <f t="shared" si="166"/>
        <v>0.71</v>
      </c>
      <c r="AP79" s="40">
        <f t="shared" si="167"/>
        <v>789.88050584072028</v>
      </c>
      <c r="AQ79" s="51">
        <f t="shared" si="168"/>
        <v>11.187006636947993</v>
      </c>
      <c r="AR79" s="38">
        <f t="shared" si="134"/>
        <v>70.606957828373396</v>
      </c>
      <c r="AS79" s="52">
        <f t="shared" si="135"/>
        <v>35.785760677175212</v>
      </c>
      <c r="AT79" s="44">
        <f t="shared" si="169"/>
        <v>35.424670082845225</v>
      </c>
      <c r="AU79" s="145">
        <v>80</v>
      </c>
      <c r="AV79" s="41">
        <f t="shared" si="136"/>
        <v>631.80000000000007</v>
      </c>
      <c r="AW79" s="38">
        <f t="shared" si="137"/>
        <v>26.7</v>
      </c>
      <c r="AX79" s="39">
        <f t="shared" si="170"/>
        <v>0.67</v>
      </c>
      <c r="AY79" s="40">
        <f t="shared" si="171"/>
        <v>748.67990072391399</v>
      </c>
      <c r="AZ79" s="51">
        <f t="shared" si="172"/>
        <v>11.092198586876632</v>
      </c>
      <c r="BA79" s="38">
        <f t="shared" si="138"/>
        <v>67.496077974089815</v>
      </c>
      <c r="BB79" s="52">
        <f t="shared" si="139"/>
        <v>36.88115535056766</v>
      </c>
      <c r="BC79" s="44">
        <f t="shared" si="173"/>
        <v>36.505556353234709</v>
      </c>
      <c r="BD79" s="145">
        <v>80</v>
      </c>
      <c r="BE79" s="41">
        <f t="shared" si="140"/>
        <v>568.62000000000012</v>
      </c>
      <c r="BF79" s="38">
        <f t="shared" si="141"/>
        <v>26.7</v>
      </c>
      <c r="BG79" s="39">
        <f t="shared" si="174"/>
        <v>0.64</v>
      </c>
      <c r="BH79" s="40">
        <f t="shared" si="175"/>
        <v>707.66627279162196</v>
      </c>
      <c r="BI79" s="51">
        <f t="shared" si="176"/>
        <v>11.002255773253195</v>
      </c>
      <c r="BJ79" s="38">
        <f t="shared" si="142"/>
        <v>64.320107383067693</v>
      </c>
      <c r="BK79" s="52">
        <f t="shared" si="143"/>
        <v>37.950488822590302</v>
      </c>
      <c r="BL79" s="44">
        <f t="shared" si="177"/>
        <v>37.560423732569454</v>
      </c>
      <c r="BM79" s="145">
        <v>80</v>
      </c>
      <c r="BN79" s="41" t="str">
        <f t="shared" si="144"/>
        <v/>
      </c>
      <c r="BO79" s="38" t="str">
        <f t="shared" si="145"/>
        <v/>
      </c>
      <c r="BP79" s="39" t="str">
        <f t="shared" si="178"/>
        <v/>
      </c>
      <c r="BQ79" s="40" t="str">
        <f t="shared" si="179"/>
        <v/>
      </c>
      <c r="BR79" s="51" t="str">
        <f t="shared" si="180"/>
        <v/>
      </c>
      <c r="BS79" s="38" t="str">
        <f t="shared" si="146"/>
        <v/>
      </c>
      <c r="BT79" s="52" t="str">
        <f t="shared" si="147"/>
        <v/>
      </c>
      <c r="BU79" s="44" t="str">
        <f t="shared" si="181"/>
        <v/>
      </c>
      <c r="BV79" s="16">
        <v>80</v>
      </c>
      <c r="BX79" s="79">
        <v>80</v>
      </c>
      <c r="BY79" s="108">
        <f t="shared" si="148"/>
        <v>568.62000000000012</v>
      </c>
      <c r="BZ79" s="162">
        <f t="shared" si="182"/>
        <v>25.723838784016696</v>
      </c>
      <c r="CA79" s="108">
        <f t="shared" si="183"/>
        <v>37.567479082366667</v>
      </c>
      <c r="CB79" s="109">
        <f t="shared" si="149"/>
        <v>707.66627279162196</v>
      </c>
      <c r="CC79" s="110">
        <f t="shared" si="184"/>
        <v>0.64</v>
      </c>
      <c r="CD79" s="90">
        <f t="shared" si="185"/>
        <v>11.002255773253195</v>
      </c>
      <c r="CE79" s="91">
        <f t="shared" si="83"/>
        <v>64.320107383067693</v>
      </c>
      <c r="CF79" s="92">
        <f t="shared" si="84"/>
        <v>37.950488822590302</v>
      </c>
      <c r="CG79" s="93">
        <f t="shared" si="85"/>
        <v>37.567479082366667</v>
      </c>
      <c r="CH79" s="22"/>
      <c r="CI79" s="79">
        <v>80</v>
      </c>
      <c r="CJ79" s="108">
        <f t="shared" si="186"/>
        <v>568.62000000000012</v>
      </c>
      <c r="CK79" s="108">
        <f t="shared" si="187"/>
        <v>25.723838784016696</v>
      </c>
      <c r="CL79" s="108">
        <f t="shared" si="188"/>
        <v>37.567479082366667</v>
      </c>
      <c r="CM79" s="108">
        <f t="shared" si="189"/>
        <v>707.66627279162196</v>
      </c>
      <c r="CN79" s="116">
        <f t="shared" si="190"/>
        <v>0.64</v>
      </c>
      <c r="CO79" s="108">
        <f t="shared" si="191"/>
        <v>1680.5398474505728</v>
      </c>
      <c r="CP79" s="116">
        <f t="shared" si="192"/>
        <v>24.413446271012951</v>
      </c>
    </row>
    <row r="80" spans="1:94" ht="15" customHeight="1">
      <c r="A80" s="4">
        <v>81</v>
      </c>
      <c r="B80" s="30">
        <f t="shared" si="118"/>
        <v>1950</v>
      </c>
      <c r="C80" s="27">
        <f t="shared" si="194"/>
        <v>26.8</v>
      </c>
      <c r="D80" s="119">
        <f t="shared" si="150"/>
        <v>1555.7511155040158</v>
      </c>
      <c r="E80" s="28">
        <f t="shared" si="193"/>
        <v>1.04</v>
      </c>
      <c r="F80" s="29">
        <f t="shared" ref="F80:F99" si="195">IF($B$5&gt;$A80,"",1/((0.0498*C80^-1.32613)+773.4629*(C80^-2.27465)/B80))</f>
        <v>1163.2727512176421</v>
      </c>
      <c r="G80" s="49">
        <f t="shared" si="151"/>
        <v>12.456365574919243</v>
      </c>
      <c r="H80" s="27">
        <f t="shared" si="152"/>
        <v>93.387813983227915</v>
      </c>
      <c r="I80" s="50">
        <f t="shared" si="119"/>
        <v>24.693511839619354</v>
      </c>
      <c r="J80" s="43">
        <f t="shared" si="153"/>
        <v>24.446474448584365</v>
      </c>
      <c r="K80" s="145">
        <v>81</v>
      </c>
      <c r="L80" s="31">
        <f t="shared" si="120"/>
        <v>1462.5</v>
      </c>
      <c r="M80" s="27">
        <f t="shared" si="121"/>
        <v>26.8</v>
      </c>
      <c r="N80" s="28">
        <f t="shared" si="154"/>
        <v>0.96</v>
      </c>
      <c r="O80" s="29">
        <f t="shared" si="155"/>
        <v>1070.3771408379459</v>
      </c>
      <c r="P80" s="49">
        <f t="shared" si="156"/>
        <v>12.042288471701482</v>
      </c>
      <c r="Q80" s="27">
        <f t="shared" si="122"/>
        <v>88.884861324594226</v>
      </c>
      <c r="R80" s="50">
        <f t="shared" si="123"/>
        <v>27.817687341035125</v>
      </c>
      <c r="S80" s="43">
        <f t="shared" si="157"/>
        <v>27.54594532713385</v>
      </c>
      <c r="T80" s="145">
        <v>81</v>
      </c>
      <c r="U80" s="31">
        <f t="shared" si="124"/>
        <v>1096.875</v>
      </c>
      <c r="V80" s="27">
        <f t="shared" si="125"/>
        <v>26.8</v>
      </c>
      <c r="W80" s="28">
        <f t="shared" si="158"/>
        <v>0.87</v>
      </c>
      <c r="X80" s="29">
        <f t="shared" si="159"/>
        <v>967.37478942805876</v>
      </c>
      <c r="Y80" s="49">
        <f t="shared" si="160"/>
        <v>11.683687181189432</v>
      </c>
      <c r="Z80" s="27">
        <f t="shared" si="126"/>
        <v>82.797046379803646</v>
      </c>
      <c r="AA80" s="50">
        <f t="shared" si="127"/>
        <v>31.001586010422017</v>
      </c>
      <c r="AB80" s="43">
        <f t="shared" si="161"/>
        <v>30.697309947021598</v>
      </c>
      <c r="AC80" s="145">
        <v>81</v>
      </c>
      <c r="AD80" s="31">
        <f t="shared" si="128"/>
        <v>877.5</v>
      </c>
      <c r="AE80" s="27">
        <f t="shared" si="129"/>
        <v>26.8</v>
      </c>
      <c r="AF80" s="28">
        <f t="shared" si="162"/>
        <v>0.79</v>
      </c>
      <c r="AG80" s="29">
        <f t="shared" si="163"/>
        <v>882.45607501039706</v>
      </c>
      <c r="AH80" s="49">
        <f t="shared" si="164"/>
        <v>11.438965695750245</v>
      </c>
      <c r="AI80" s="27">
        <f t="shared" si="130"/>
        <v>77.144743544273709</v>
      </c>
      <c r="AJ80" s="50">
        <f t="shared" si="131"/>
        <v>33.45682051996414</v>
      </c>
      <c r="AK80" s="43">
        <f t="shared" si="165"/>
        <v>33.123764205288545</v>
      </c>
      <c r="AL80" s="145">
        <v>81</v>
      </c>
      <c r="AM80" s="31">
        <f t="shared" si="132"/>
        <v>702</v>
      </c>
      <c r="AN80" s="27">
        <f t="shared" si="133"/>
        <v>26.8</v>
      </c>
      <c r="AO80" s="28">
        <f t="shared" si="166"/>
        <v>0.71</v>
      </c>
      <c r="AP80" s="29">
        <f t="shared" si="167"/>
        <v>795.20011649338187</v>
      </c>
      <c r="AQ80" s="49">
        <f t="shared" si="168"/>
        <v>11.220080144951545</v>
      </c>
      <c r="AR80" s="27">
        <f t="shared" si="134"/>
        <v>70.872944419312432</v>
      </c>
      <c r="AS80" s="50">
        <f t="shared" si="135"/>
        <v>35.8531023755259</v>
      </c>
      <c r="AT80" s="43">
        <f t="shared" si="169"/>
        <v>35.489640321025746</v>
      </c>
      <c r="AU80" s="145">
        <v>81</v>
      </c>
      <c r="AV80" s="31">
        <f t="shared" si="136"/>
        <v>631.80000000000007</v>
      </c>
      <c r="AW80" s="27">
        <f t="shared" si="137"/>
        <v>26.8</v>
      </c>
      <c r="AX80" s="28">
        <f t="shared" si="170"/>
        <v>0.68</v>
      </c>
      <c r="AY80" s="29">
        <f t="shared" si="171"/>
        <v>753.79240320143242</v>
      </c>
      <c r="AZ80" s="49">
        <f t="shared" si="172"/>
        <v>11.124917008550328</v>
      </c>
      <c r="BA80" s="27">
        <f t="shared" si="138"/>
        <v>67.757125974251025</v>
      </c>
      <c r="BB80" s="50">
        <f t="shared" si="139"/>
        <v>36.952407347837905</v>
      </c>
      <c r="BC80" s="43">
        <f t="shared" si="173"/>
        <v>36.574387030480224</v>
      </c>
      <c r="BD80" s="145">
        <v>81</v>
      </c>
      <c r="BE80" s="31">
        <f t="shared" si="140"/>
        <v>568.62000000000012</v>
      </c>
      <c r="BF80" s="27">
        <f t="shared" si="141"/>
        <v>26.8</v>
      </c>
      <c r="BG80" s="28">
        <f t="shared" si="174"/>
        <v>0.64</v>
      </c>
      <c r="BH80" s="29">
        <f t="shared" si="175"/>
        <v>712.56492738460724</v>
      </c>
      <c r="BI80" s="49">
        <f t="shared" si="176"/>
        <v>11.034637330456391</v>
      </c>
      <c r="BJ80" s="27">
        <f t="shared" si="142"/>
        <v>64.575291968851289</v>
      </c>
      <c r="BK80" s="50">
        <f t="shared" si="143"/>
        <v>38.02569697818943</v>
      </c>
      <c r="BL80" s="43">
        <f t="shared" si="177"/>
        <v>37.63315752541066</v>
      </c>
      <c r="BM80" s="145">
        <v>81</v>
      </c>
      <c r="BN80" s="31" t="str">
        <f t="shared" si="144"/>
        <v/>
      </c>
      <c r="BO80" s="27" t="str">
        <f t="shared" si="145"/>
        <v/>
      </c>
      <c r="BP80" s="28" t="str">
        <f t="shared" si="178"/>
        <v/>
      </c>
      <c r="BQ80" s="29" t="str">
        <f t="shared" si="179"/>
        <v/>
      </c>
      <c r="BR80" s="49" t="str">
        <f t="shared" si="180"/>
        <v/>
      </c>
      <c r="BS80" s="27" t="str">
        <f t="shared" si="146"/>
        <v/>
      </c>
      <c r="BT80" s="50" t="str">
        <f t="shared" si="147"/>
        <v/>
      </c>
      <c r="BU80" s="43" t="str">
        <f t="shared" si="181"/>
        <v/>
      </c>
      <c r="BV80" s="4">
        <v>81</v>
      </c>
      <c r="BX80" s="80">
        <v>81</v>
      </c>
      <c r="BY80" s="102">
        <f t="shared" si="148"/>
        <v>568.62000000000012</v>
      </c>
      <c r="BZ80" s="163">
        <f t="shared" si="182"/>
        <v>25.815881962983049</v>
      </c>
      <c r="CA80" s="102">
        <f t="shared" si="183"/>
        <v>37.640270384310618</v>
      </c>
      <c r="CB80" s="103">
        <f t="shared" si="149"/>
        <v>712.56492738460724</v>
      </c>
      <c r="CC80" s="104">
        <f t="shared" si="184"/>
        <v>0.64</v>
      </c>
      <c r="CD80" s="94">
        <f t="shared" si="185"/>
        <v>11.034637330456391</v>
      </c>
      <c r="CE80" s="95">
        <f t="shared" si="83"/>
        <v>64.575291968851289</v>
      </c>
      <c r="CF80" s="96">
        <f t="shared" si="84"/>
        <v>38.02569697818943</v>
      </c>
      <c r="CG80" s="97">
        <f t="shared" si="85"/>
        <v>37.640270384310618</v>
      </c>
      <c r="CH80" s="22"/>
      <c r="CI80" s="80">
        <v>81</v>
      </c>
      <c r="CJ80" s="102">
        <f t="shared" si="186"/>
        <v>568.62000000000012</v>
      </c>
      <c r="CK80" s="102">
        <f t="shared" si="187"/>
        <v>25.815881962983049</v>
      </c>
      <c r="CL80" s="102">
        <f t="shared" si="188"/>
        <v>37.640270384310618</v>
      </c>
      <c r="CM80" s="102">
        <f t="shared" si="189"/>
        <v>712.56492738460724</v>
      </c>
      <c r="CN80" s="114">
        <f t="shared" si="190"/>
        <v>0.64</v>
      </c>
      <c r="CO80" s="102">
        <f t="shared" si="191"/>
        <v>1678.6929861688443</v>
      </c>
      <c r="CP80" s="114">
        <f t="shared" si="192"/>
        <v>24.446474448584365</v>
      </c>
    </row>
    <row r="81" spans="1:94" ht="15" customHeight="1">
      <c r="A81" s="5">
        <v>82</v>
      </c>
      <c r="B81" s="34">
        <f t="shared" si="118"/>
        <v>1950</v>
      </c>
      <c r="C81" s="32">
        <f t="shared" si="194"/>
        <v>27</v>
      </c>
      <c r="D81" s="121">
        <f t="shared" si="150"/>
        <v>1552.0609880664783</v>
      </c>
      <c r="E81" s="33">
        <f t="shared" si="193"/>
        <v>1.05</v>
      </c>
      <c r="F81" s="35">
        <f t="shared" si="195"/>
        <v>1176.9525048263845</v>
      </c>
      <c r="G81" s="53">
        <f t="shared" si="151"/>
        <v>12.531738601597745</v>
      </c>
      <c r="H81" s="32">
        <f t="shared" si="152"/>
        <v>93.917734980230748</v>
      </c>
      <c r="I81" s="54">
        <f t="shared" si="119"/>
        <v>24.763473320938939</v>
      </c>
      <c r="J81" s="45">
        <f t="shared" si="153"/>
        <v>24.512129620285432</v>
      </c>
      <c r="K81" s="145">
        <v>82</v>
      </c>
      <c r="L81" s="36">
        <f t="shared" si="120"/>
        <v>1462.5</v>
      </c>
      <c r="M81" s="32">
        <f t="shared" si="121"/>
        <v>27</v>
      </c>
      <c r="N81" s="33">
        <f t="shared" si="154"/>
        <v>0.96</v>
      </c>
      <c r="O81" s="35">
        <f t="shared" si="155"/>
        <v>1083.4149928782422</v>
      </c>
      <c r="P81" s="53">
        <f t="shared" si="156"/>
        <v>12.114571370744031</v>
      </c>
      <c r="Q81" s="32">
        <f t="shared" si="122"/>
        <v>89.430732604756031</v>
      </c>
      <c r="R81" s="54">
        <f t="shared" si="123"/>
        <v>27.902975397146356</v>
      </c>
      <c r="S81" s="45">
        <f t="shared" si="157"/>
        <v>27.626928755196399</v>
      </c>
      <c r="T81" s="145">
        <v>82</v>
      </c>
      <c r="U81" s="36">
        <f t="shared" si="124"/>
        <v>1096.875</v>
      </c>
      <c r="V81" s="32">
        <f t="shared" si="125"/>
        <v>27</v>
      </c>
      <c r="W81" s="33">
        <f t="shared" si="158"/>
        <v>0.87</v>
      </c>
      <c r="X81" s="35">
        <f t="shared" si="159"/>
        <v>979.60987473174509</v>
      </c>
      <c r="Y81" s="53">
        <f t="shared" si="160"/>
        <v>11.753293951198309</v>
      </c>
      <c r="Z81" s="32">
        <f t="shared" si="126"/>
        <v>83.347687788568308</v>
      </c>
      <c r="AA81" s="54">
        <f t="shared" si="127"/>
        <v>31.104503140187028</v>
      </c>
      <c r="AB81" s="45">
        <f t="shared" si="161"/>
        <v>30.795822456795442</v>
      </c>
      <c r="AC81" s="145">
        <v>82</v>
      </c>
      <c r="AD81" s="36">
        <f t="shared" si="128"/>
        <v>877.5</v>
      </c>
      <c r="AE81" s="32">
        <f t="shared" si="129"/>
        <v>27</v>
      </c>
      <c r="AF81" s="33">
        <f t="shared" si="162"/>
        <v>0.79</v>
      </c>
      <c r="AG81" s="35">
        <f t="shared" si="163"/>
        <v>893.95724988172276</v>
      </c>
      <c r="AH81" s="53">
        <f t="shared" si="164"/>
        <v>11.506746186017038</v>
      </c>
      <c r="AI81" s="32">
        <f t="shared" si="130"/>
        <v>77.68983824185301</v>
      </c>
      <c r="AJ81" s="54">
        <f t="shared" si="131"/>
        <v>33.574813221968782</v>
      </c>
      <c r="AK81" s="45">
        <f t="shared" si="165"/>
        <v>33.237213133645845</v>
      </c>
      <c r="AL81" s="145">
        <v>82</v>
      </c>
      <c r="AM81" s="36">
        <f t="shared" si="132"/>
        <v>702</v>
      </c>
      <c r="AN81" s="32">
        <f t="shared" si="133"/>
        <v>27</v>
      </c>
      <c r="AO81" s="33">
        <f t="shared" si="166"/>
        <v>0.72</v>
      </c>
      <c r="AP81" s="35">
        <f t="shared" si="167"/>
        <v>805.87923811735868</v>
      </c>
      <c r="AQ81" s="53">
        <f t="shared" si="168"/>
        <v>11.286227160958648</v>
      </c>
      <c r="AR81" s="32">
        <f t="shared" si="134"/>
        <v>71.403776179967267</v>
      </c>
      <c r="AS81" s="54">
        <f t="shared" si="135"/>
        <v>35.987120099348239</v>
      </c>
      <c r="AT81" s="45">
        <f t="shared" si="169"/>
        <v>35.618930628029112</v>
      </c>
      <c r="AU81" s="145">
        <v>82</v>
      </c>
      <c r="AV81" s="36">
        <f t="shared" si="136"/>
        <v>631.80000000000007</v>
      </c>
      <c r="AW81" s="32">
        <f t="shared" si="137"/>
        <v>27</v>
      </c>
      <c r="AX81" s="33">
        <f t="shared" si="170"/>
        <v>0.68</v>
      </c>
      <c r="AY81" s="35">
        <f t="shared" si="171"/>
        <v>764.05729808706428</v>
      </c>
      <c r="AZ81" s="53">
        <f t="shared" si="172"/>
        <v>11.190353851897719</v>
      </c>
      <c r="BA81" s="32">
        <f t="shared" si="138"/>
        <v>68.278207123672985</v>
      </c>
      <c r="BB81" s="54">
        <f t="shared" si="139"/>
        <v>37.094225083692578</v>
      </c>
      <c r="BC81" s="45">
        <f t="shared" si="173"/>
        <v>36.711378109250226</v>
      </c>
      <c r="BD81" s="145">
        <v>82</v>
      </c>
      <c r="BE81" s="36">
        <f t="shared" si="140"/>
        <v>568.62000000000012</v>
      </c>
      <c r="BF81" s="32">
        <f t="shared" si="141"/>
        <v>27</v>
      </c>
      <c r="BG81" s="33">
        <f t="shared" si="174"/>
        <v>0.64</v>
      </c>
      <c r="BH81" s="35">
        <f t="shared" si="175"/>
        <v>722.40196451057864</v>
      </c>
      <c r="BI81" s="53">
        <f t="shared" si="176"/>
        <v>11.099400444862782</v>
      </c>
      <c r="BJ81" s="32">
        <f t="shared" si="142"/>
        <v>65.084773551433884</v>
      </c>
      <c r="BK81" s="54">
        <f t="shared" si="143"/>
        <v>38.17540849310916</v>
      </c>
      <c r="BL81" s="45">
        <f t="shared" si="177"/>
        <v>37.777936729519872</v>
      </c>
      <c r="BM81" s="145">
        <v>82</v>
      </c>
      <c r="BN81" s="36" t="str">
        <f t="shared" si="144"/>
        <v/>
      </c>
      <c r="BO81" s="32" t="str">
        <f t="shared" si="145"/>
        <v/>
      </c>
      <c r="BP81" s="33" t="str">
        <f t="shared" si="178"/>
        <v/>
      </c>
      <c r="BQ81" s="35" t="str">
        <f t="shared" si="179"/>
        <v/>
      </c>
      <c r="BR81" s="53" t="str">
        <f t="shared" si="180"/>
        <v/>
      </c>
      <c r="BS81" s="32" t="str">
        <f t="shared" si="146"/>
        <v/>
      </c>
      <c r="BT81" s="54" t="str">
        <f t="shared" si="147"/>
        <v/>
      </c>
      <c r="BU81" s="45" t="str">
        <f t="shared" si="181"/>
        <v/>
      </c>
      <c r="BV81" s="5">
        <v>82</v>
      </c>
      <c r="BX81" s="81">
        <v>82</v>
      </c>
      <c r="BY81" s="105">
        <f t="shared" si="148"/>
        <v>568.62000000000012</v>
      </c>
      <c r="BZ81" s="164">
        <f t="shared" si="182"/>
        <v>25.999968320915759</v>
      </c>
      <c r="CA81" s="105">
        <f t="shared" si="183"/>
        <v>37.785164606625322</v>
      </c>
      <c r="CB81" s="106">
        <f t="shared" si="149"/>
        <v>722.40196451057864</v>
      </c>
      <c r="CC81" s="107">
        <f t="shared" si="184"/>
        <v>0.64</v>
      </c>
      <c r="CD81" s="88">
        <f t="shared" si="185"/>
        <v>11.099400444862782</v>
      </c>
      <c r="CE81" s="23">
        <f t="shared" si="83"/>
        <v>65.084773551433884</v>
      </c>
      <c r="CF81" s="24">
        <f t="shared" si="84"/>
        <v>38.17540849310916</v>
      </c>
      <c r="CG81" s="89">
        <f t="shared" si="85"/>
        <v>37.785164606625322</v>
      </c>
      <c r="CH81" s="22"/>
      <c r="CI81" s="81">
        <v>82</v>
      </c>
      <c r="CJ81" s="105">
        <f t="shared" si="186"/>
        <v>568.62000000000012</v>
      </c>
      <c r="CK81" s="105">
        <f t="shared" si="187"/>
        <v>25.999968320915759</v>
      </c>
      <c r="CL81" s="105">
        <f t="shared" si="188"/>
        <v>37.785164606625322</v>
      </c>
      <c r="CM81" s="105">
        <f t="shared" si="189"/>
        <v>722.40196451057864</v>
      </c>
      <c r="CN81" s="115">
        <f t="shared" si="190"/>
        <v>0.64</v>
      </c>
      <c r="CO81" s="105">
        <f t="shared" si="191"/>
        <v>1675.0028587313068</v>
      </c>
      <c r="CP81" s="115">
        <f t="shared" si="192"/>
        <v>24.512129620285432</v>
      </c>
    </row>
    <row r="82" spans="1:94" ht="15" customHeight="1">
      <c r="A82" s="5">
        <v>83</v>
      </c>
      <c r="B82" s="34">
        <f t="shared" si="118"/>
        <v>1950</v>
      </c>
      <c r="C82" s="32">
        <f t="shared" si="194"/>
        <v>27.1</v>
      </c>
      <c r="D82" s="121">
        <f t="shared" si="150"/>
        <v>1550.2177554488337</v>
      </c>
      <c r="E82" s="33">
        <f t="shared" si="193"/>
        <v>1.05</v>
      </c>
      <c r="F82" s="35">
        <f t="shared" si="195"/>
        <v>1183.8099835981768</v>
      </c>
      <c r="G82" s="53">
        <f t="shared" si="151"/>
        <v>12.569425114936996</v>
      </c>
      <c r="H82" s="32">
        <f t="shared" si="152"/>
        <v>94.181712590131511</v>
      </c>
      <c r="I82" s="54">
        <f t="shared" si="119"/>
        <v>24.798250647631452</v>
      </c>
      <c r="J82" s="45">
        <f t="shared" si="153"/>
        <v>24.544758529679985</v>
      </c>
      <c r="K82" s="145">
        <v>83</v>
      </c>
      <c r="L82" s="36">
        <f t="shared" si="120"/>
        <v>1462.5</v>
      </c>
      <c r="M82" s="32">
        <f t="shared" si="121"/>
        <v>27.1</v>
      </c>
      <c r="N82" s="33">
        <f t="shared" si="154"/>
        <v>0.96</v>
      </c>
      <c r="O82" s="35">
        <f t="shared" si="155"/>
        <v>1089.9523632130524</v>
      </c>
      <c r="P82" s="53">
        <f t="shared" si="156"/>
        <v>12.150712820265305</v>
      </c>
      <c r="Q82" s="32">
        <f t="shared" si="122"/>
        <v>89.702750722179758</v>
      </c>
      <c r="R82" s="54">
        <f t="shared" si="123"/>
        <v>27.945378896122751</v>
      </c>
      <c r="S82" s="45">
        <f t="shared" si="157"/>
        <v>27.667185542070701</v>
      </c>
      <c r="T82" s="145">
        <v>83</v>
      </c>
      <c r="U82" s="36">
        <f t="shared" si="124"/>
        <v>1096.875</v>
      </c>
      <c r="V82" s="32">
        <f t="shared" si="125"/>
        <v>27.1</v>
      </c>
      <c r="W82" s="33">
        <f t="shared" si="158"/>
        <v>0.87</v>
      </c>
      <c r="X82" s="35">
        <f t="shared" si="159"/>
        <v>985.74663763956778</v>
      </c>
      <c r="Y82" s="53">
        <f t="shared" si="160"/>
        <v>11.788097336202746</v>
      </c>
      <c r="Z82" s="32">
        <f t="shared" si="126"/>
        <v>83.622200387861952</v>
      </c>
      <c r="AA82" s="54">
        <f t="shared" si="127"/>
        <v>31.155683677743884</v>
      </c>
      <c r="AB82" s="45">
        <f t="shared" si="161"/>
        <v>30.844807159613129</v>
      </c>
      <c r="AC82" s="145">
        <v>83</v>
      </c>
      <c r="AD82" s="36">
        <f t="shared" si="128"/>
        <v>877.5</v>
      </c>
      <c r="AE82" s="32">
        <f t="shared" si="129"/>
        <v>27.1</v>
      </c>
      <c r="AF82" s="33">
        <f t="shared" si="162"/>
        <v>0.79</v>
      </c>
      <c r="AG82" s="35">
        <f t="shared" si="163"/>
        <v>899.7275045185628</v>
      </c>
      <c r="AH82" s="53">
        <f t="shared" si="164"/>
        <v>11.540636431150435</v>
      </c>
      <c r="AI82" s="32">
        <f t="shared" si="130"/>
        <v>77.961688671694247</v>
      </c>
      <c r="AJ82" s="54">
        <f t="shared" si="131"/>
        <v>33.63350401744573</v>
      </c>
      <c r="AK82" s="45">
        <f t="shared" si="165"/>
        <v>33.293639158687313</v>
      </c>
      <c r="AL82" s="145">
        <v>83</v>
      </c>
      <c r="AM82" s="36">
        <f t="shared" si="132"/>
        <v>702</v>
      </c>
      <c r="AN82" s="32">
        <f t="shared" si="133"/>
        <v>27.1</v>
      </c>
      <c r="AO82" s="33">
        <f t="shared" si="166"/>
        <v>0.72</v>
      </c>
      <c r="AP82" s="35">
        <f t="shared" si="167"/>
        <v>811.23868112329535</v>
      </c>
      <c r="AQ82" s="53">
        <f t="shared" si="168"/>
        <v>11.319300668962198</v>
      </c>
      <c r="AR82" s="32">
        <f t="shared" si="134"/>
        <v>71.668622015468841</v>
      </c>
      <c r="AS82" s="54">
        <f t="shared" si="135"/>
        <v>36.053798766698257</v>
      </c>
      <c r="AT82" s="45">
        <f t="shared" si="169"/>
        <v>35.683253277200976</v>
      </c>
      <c r="AU82" s="145">
        <v>83</v>
      </c>
      <c r="AV82" s="36">
        <f t="shared" si="136"/>
        <v>631.80000000000007</v>
      </c>
      <c r="AW82" s="32">
        <f t="shared" si="137"/>
        <v>27.1</v>
      </c>
      <c r="AX82" s="33">
        <f t="shared" si="170"/>
        <v>0.68</v>
      </c>
      <c r="AY82" s="35">
        <f t="shared" si="171"/>
        <v>769.20962578980436</v>
      </c>
      <c r="AZ82" s="53">
        <f t="shared" si="172"/>
        <v>11.223072273571415</v>
      </c>
      <c r="BA82" s="32">
        <f t="shared" si="138"/>
        <v>68.538240424698429</v>
      </c>
      <c r="BB82" s="54">
        <f t="shared" si="139"/>
        <v>37.164793482129824</v>
      </c>
      <c r="BC82" s="45">
        <f t="shared" si="173"/>
        <v>36.779541108679567</v>
      </c>
      <c r="BD82" s="145">
        <v>83</v>
      </c>
      <c r="BE82" s="36">
        <f t="shared" si="140"/>
        <v>568.62000000000012</v>
      </c>
      <c r="BF82" s="32">
        <f t="shared" si="141"/>
        <v>27.1</v>
      </c>
      <c r="BG82" s="33">
        <f t="shared" si="174"/>
        <v>0.64</v>
      </c>
      <c r="BH82" s="35">
        <f t="shared" si="175"/>
        <v>727.34028608412245</v>
      </c>
      <c r="BI82" s="53">
        <f t="shared" si="176"/>
        <v>11.131782002065979</v>
      </c>
      <c r="BJ82" s="32">
        <f t="shared" si="142"/>
        <v>65.339070235936461</v>
      </c>
      <c r="BK82" s="54">
        <f t="shared" si="143"/>
        <v>38.249914519617164</v>
      </c>
      <c r="BL82" s="45">
        <f t="shared" si="177"/>
        <v>37.849984745856489</v>
      </c>
      <c r="BM82" s="145">
        <v>83</v>
      </c>
      <c r="BN82" s="36" t="str">
        <f t="shared" si="144"/>
        <v/>
      </c>
      <c r="BO82" s="32" t="str">
        <f t="shared" si="145"/>
        <v/>
      </c>
      <c r="BP82" s="33" t="str">
        <f t="shared" si="178"/>
        <v/>
      </c>
      <c r="BQ82" s="35" t="str">
        <f t="shared" si="179"/>
        <v/>
      </c>
      <c r="BR82" s="53" t="str">
        <f t="shared" si="180"/>
        <v/>
      </c>
      <c r="BS82" s="32" t="str">
        <f t="shared" si="146"/>
        <v/>
      </c>
      <c r="BT82" s="54" t="str">
        <f t="shared" si="147"/>
        <v/>
      </c>
      <c r="BU82" s="45" t="str">
        <f t="shared" si="181"/>
        <v/>
      </c>
      <c r="BV82" s="5">
        <v>83</v>
      </c>
      <c r="BX82" s="81">
        <v>83</v>
      </c>
      <c r="BY82" s="105">
        <f t="shared" si="148"/>
        <v>568.62000000000012</v>
      </c>
      <c r="BZ82" s="164">
        <f t="shared" si="182"/>
        <v>26.092011499882116</v>
      </c>
      <c r="CA82" s="105">
        <f t="shared" si="183"/>
        <v>37.857270132064684</v>
      </c>
      <c r="CB82" s="106">
        <f t="shared" si="149"/>
        <v>727.34028608412245</v>
      </c>
      <c r="CC82" s="107">
        <f t="shared" si="184"/>
        <v>0.64</v>
      </c>
      <c r="CD82" s="88">
        <f t="shared" si="185"/>
        <v>11.131782002065979</v>
      </c>
      <c r="CE82" s="23">
        <f t="shared" si="83"/>
        <v>65.339070235936461</v>
      </c>
      <c r="CF82" s="24">
        <f t="shared" si="84"/>
        <v>38.249914519617164</v>
      </c>
      <c r="CG82" s="89">
        <f t="shared" si="85"/>
        <v>37.857270132064684</v>
      </c>
      <c r="CH82" s="22"/>
      <c r="CI82" s="81">
        <v>83</v>
      </c>
      <c r="CJ82" s="105">
        <f t="shared" si="186"/>
        <v>568.62000000000012</v>
      </c>
      <c r="CK82" s="105">
        <f t="shared" si="187"/>
        <v>26.092011499882116</v>
      </c>
      <c r="CL82" s="105">
        <f t="shared" si="188"/>
        <v>37.857270132064684</v>
      </c>
      <c r="CM82" s="105">
        <f t="shared" si="189"/>
        <v>727.34028608412245</v>
      </c>
      <c r="CN82" s="115">
        <f t="shared" si="190"/>
        <v>0.64</v>
      </c>
      <c r="CO82" s="105">
        <f t="shared" si="191"/>
        <v>1673.1596261136622</v>
      </c>
      <c r="CP82" s="115">
        <f t="shared" si="192"/>
        <v>24.544758529679985</v>
      </c>
    </row>
    <row r="83" spans="1:94" ht="15" customHeight="1">
      <c r="A83" s="5">
        <v>84</v>
      </c>
      <c r="B83" s="34">
        <f t="shared" si="118"/>
        <v>1950</v>
      </c>
      <c r="C83" s="32">
        <f t="shared" si="194"/>
        <v>27.2</v>
      </c>
      <c r="D83" s="121">
        <f t="shared" si="150"/>
        <v>1548.375765579437</v>
      </c>
      <c r="E83" s="33">
        <f t="shared" si="193"/>
        <v>1.05</v>
      </c>
      <c r="F83" s="35">
        <f t="shared" si="195"/>
        <v>1190.6791490917635</v>
      </c>
      <c r="G83" s="53">
        <f t="shared" si="151"/>
        <v>12.607111628276245</v>
      </c>
      <c r="H83" s="32">
        <f t="shared" si="152"/>
        <v>94.445038974765041</v>
      </c>
      <c r="I83" s="54">
        <f t="shared" si="119"/>
        <v>24.832893655724781</v>
      </c>
      <c r="J83" s="45">
        <f t="shared" si="153"/>
        <v>24.577256248755528</v>
      </c>
      <c r="K83" s="145">
        <v>84</v>
      </c>
      <c r="L83" s="36">
        <f t="shared" si="120"/>
        <v>1462.5</v>
      </c>
      <c r="M83" s="32">
        <f t="shared" si="121"/>
        <v>27.2</v>
      </c>
      <c r="N83" s="33">
        <f t="shared" si="154"/>
        <v>0.96</v>
      </c>
      <c r="O83" s="35">
        <f t="shared" si="155"/>
        <v>1096.5019799070049</v>
      </c>
      <c r="P83" s="53">
        <f t="shared" si="156"/>
        <v>12.186854269786579</v>
      </c>
      <c r="Q83" s="32">
        <f t="shared" si="122"/>
        <v>89.974160323343824</v>
      </c>
      <c r="R83" s="54">
        <f t="shared" si="123"/>
        <v>27.987623507424107</v>
      </c>
      <c r="S83" s="45">
        <f t="shared" si="157"/>
        <v>27.707287141763924</v>
      </c>
      <c r="T83" s="145">
        <v>84</v>
      </c>
      <c r="U83" s="36">
        <f t="shared" si="124"/>
        <v>1096.875</v>
      </c>
      <c r="V83" s="32">
        <f t="shared" si="125"/>
        <v>27.2</v>
      </c>
      <c r="W83" s="33">
        <f t="shared" si="158"/>
        <v>0.87</v>
      </c>
      <c r="X83" s="35">
        <f t="shared" si="159"/>
        <v>991.89616405562333</v>
      </c>
      <c r="Y83" s="53">
        <f t="shared" si="160"/>
        <v>11.822900721207183</v>
      </c>
      <c r="Z83" s="32">
        <f t="shared" si="126"/>
        <v>83.896176365282486</v>
      </c>
      <c r="AA83" s="54">
        <f t="shared" si="127"/>
        <v>31.206680474123583</v>
      </c>
      <c r="AB83" s="45">
        <f t="shared" si="161"/>
        <v>30.893612400585678</v>
      </c>
      <c r="AC83" s="145">
        <v>84</v>
      </c>
      <c r="AD83" s="36">
        <f t="shared" si="128"/>
        <v>877.5</v>
      </c>
      <c r="AE83" s="32">
        <f t="shared" si="129"/>
        <v>27.2</v>
      </c>
      <c r="AF83" s="33">
        <f t="shared" si="162"/>
        <v>0.8</v>
      </c>
      <c r="AG83" s="35">
        <f t="shared" si="163"/>
        <v>905.51082225090977</v>
      </c>
      <c r="AH83" s="53">
        <f t="shared" si="164"/>
        <v>11.574526676283829</v>
      </c>
      <c r="AI83" s="32">
        <f t="shared" si="130"/>
        <v>78.233075751278776</v>
      </c>
      <c r="AJ83" s="54">
        <f t="shared" si="131"/>
        <v>33.691992801690581</v>
      </c>
      <c r="AK83" s="45">
        <f t="shared" si="165"/>
        <v>33.349867877338269</v>
      </c>
      <c r="AL83" s="145">
        <v>84</v>
      </c>
      <c r="AM83" s="36">
        <f t="shared" si="132"/>
        <v>702</v>
      </c>
      <c r="AN83" s="32">
        <f t="shared" si="133"/>
        <v>27.2</v>
      </c>
      <c r="AO83" s="33">
        <f t="shared" si="166"/>
        <v>0.72</v>
      </c>
      <c r="AP83" s="35">
        <f t="shared" si="167"/>
        <v>816.61133388279973</v>
      </c>
      <c r="AQ83" s="53">
        <f t="shared" si="168"/>
        <v>11.352374176965746</v>
      </c>
      <c r="AR83" s="32">
        <f t="shared" si="134"/>
        <v>71.933088282072731</v>
      </c>
      <c r="AS83" s="54">
        <f t="shared" si="135"/>
        <v>36.120259046875596</v>
      </c>
      <c r="AT83" s="45">
        <f t="shared" si="169"/>
        <v>35.747362625437411</v>
      </c>
      <c r="AU83" s="145">
        <v>84</v>
      </c>
      <c r="AV83" s="36">
        <f t="shared" si="136"/>
        <v>631.80000000000007</v>
      </c>
      <c r="AW83" s="32">
        <f t="shared" si="137"/>
        <v>27.2</v>
      </c>
      <c r="AX83" s="33">
        <f t="shared" si="170"/>
        <v>0.68</v>
      </c>
      <c r="AY83" s="35">
        <f t="shared" si="171"/>
        <v>774.3751640990065</v>
      </c>
      <c r="AZ83" s="53">
        <f t="shared" si="172"/>
        <v>11.255790695245109</v>
      </c>
      <c r="BA83" s="32">
        <f t="shared" si="138"/>
        <v>68.79793566400744</v>
      </c>
      <c r="BB83" s="54">
        <f t="shared" si="139"/>
        <v>37.235136655660952</v>
      </c>
      <c r="BC83" s="45">
        <f t="shared" si="173"/>
        <v>36.847484128690844</v>
      </c>
      <c r="BD83" s="145">
        <v>84</v>
      </c>
      <c r="BE83" s="36">
        <f t="shared" si="140"/>
        <v>568.62000000000012</v>
      </c>
      <c r="BF83" s="32">
        <f t="shared" si="141"/>
        <v>27.2</v>
      </c>
      <c r="BG83" s="33">
        <f t="shared" si="174"/>
        <v>0.64</v>
      </c>
      <c r="BH83" s="35">
        <f t="shared" si="175"/>
        <v>732.29176922999193</v>
      </c>
      <c r="BI83" s="53">
        <f t="shared" si="176"/>
        <v>11.164163559269172</v>
      </c>
      <c r="BJ83" s="32">
        <f t="shared" si="142"/>
        <v>65.593070662423116</v>
      </c>
      <c r="BK83" s="54">
        <f t="shared" si="143"/>
        <v>38.324189152095713</v>
      </c>
      <c r="BL83" s="45">
        <f t="shared" si="177"/>
        <v>37.921806757330593</v>
      </c>
      <c r="BM83" s="145">
        <v>84</v>
      </c>
      <c r="BN83" s="36" t="str">
        <f t="shared" si="144"/>
        <v/>
      </c>
      <c r="BO83" s="32" t="str">
        <f t="shared" si="145"/>
        <v/>
      </c>
      <c r="BP83" s="33" t="str">
        <f t="shared" si="178"/>
        <v/>
      </c>
      <c r="BQ83" s="35" t="str">
        <f t="shared" si="179"/>
        <v/>
      </c>
      <c r="BR83" s="53" t="str">
        <f t="shared" si="180"/>
        <v/>
      </c>
      <c r="BS83" s="32" t="str">
        <f t="shared" si="146"/>
        <v/>
      </c>
      <c r="BT83" s="54" t="str">
        <f t="shared" si="147"/>
        <v/>
      </c>
      <c r="BU83" s="45" t="str">
        <f t="shared" si="181"/>
        <v/>
      </c>
      <c r="BV83" s="5">
        <v>84</v>
      </c>
      <c r="BX83" s="81">
        <v>84</v>
      </c>
      <c r="BY83" s="105">
        <f t="shared" si="148"/>
        <v>568.62000000000012</v>
      </c>
      <c r="BZ83" s="164">
        <f t="shared" si="182"/>
        <v>26.184054678848469</v>
      </c>
      <c r="CA83" s="105">
        <f t="shared" si="183"/>
        <v>37.929149652641534</v>
      </c>
      <c r="CB83" s="106">
        <f t="shared" si="149"/>
        <v>732.29176922999193</v>
      </c>
      <c r="CC83" s="107">
        <f t="shared" si="184"/>
        <v>0.64</v>
      </c>
      <c r="CD83" s="88">
        <f t="shared" si="185"/>
        <v>11.164163559269172</v>
      </c>
      <c r="CE83" s="23">
        <f t="shared" si="83"/>
        <v>65.593070662423116</v>
      </c>
      <c r="CF83" s="24">
        <f t="shared" si="84"/>
        <v>38.324189152095713</v>
      </c>
      <c r="CG83" s="89">
        <f t="shared" si="85"/>
        <v>37.929149652641534</v>
      </c>
      <c r="CH83" s="22"/>
      <c r="CI83" s="81">
        <v>84</v>
      </c>
      <c r="CJ83" s="105">
        <f t="shared" si="186"/>
        <v>568.62000000000012</v>
      </c>
      <c r="CK83" s="105">
        <f t="shared" si="187"/>
        <v>26.184054678848469</v>
      </c>
      <c r="CL83" s="105">
        <f t="shared" si="188"/>
        <v>37.929149652641534</v>
      </c>
      <c r="CM83" s="105">
        <f t="shared" si="189"/>
        <v>732.29176922999193</v>
      </c>
      <c r="CN83" s="115">
        <f t="shared" si="190"/>
        <v>0.64</v>
      </c>
      <c r="CO83" s="105">
        <f t="shared" si="191"/>
        <v>1671.3176362442655</v>
      </c>
      <c r="CP83" s="115">
        <f t="shared" si="192"/>
        <v>24.577256248755528</v>
      </c>
    </row>
    <row r="84" spans="1:94" ht="15" customHeight="1">
      <c r="A84" s="5">
        <v>85</v>
      </c>
      <c r="B84" s="34">
        <f t="shared" si="118"/>
        <v>1950</v>
      </c>
      <c r="C84" s="32">
        <f t="shared" si="194"/>
        <v>27.3</v>
      </c>
      <c r="D84" s="121">
        <f t="shared" si="150"/>
        <v>1546.5350347134859</v>
      </c>
      <c r="E84" s="33">
        <f t="shared" si="193"/>
        <v>1.05</v>
      </c>
      <c r="F84" s="35">
        <f t="shared" si="195"/>
        <v>1197.5599656700538</v>
      </c>
      <c r="G84" s="53">
        <f t="shared" si="151"/>
        <v>12.644798141615498</v>
      </c>
      <c r="H84" s="32">
        <f t="shared" si="152"/>
        <v>94.707717138539763</v>
      </c>
      <c r="I84" s="54">
        <f t="shared" si="119"/>
        <v>24.8674033010141</v>
      </c>
      <c r="J84" s="45">
        <f t="shared" si="153"/>
        <v>24.609623711046769</v>
      </c>
      <c r="K84" s="145">
        <v>85</v>
      </c>
      <c r="L84" s="36">
        <f t="shared" si="120"/>
        <v>1462.5</v>
      </c>
      <c r="M84" s="32">
        <f t="shared" si="121"/>
        <v>27.3</v>
      </c>
      <c r="N84" s="33">
        <f t="shared" si="154"/>
        <v>0.97</v>
      </c>
      <c r="O84" s="35">
        <f t="shared" si="155"/>
        <v>1103.0638058736529</v>
      </c>
      <c r="P84" s="53">
        <f t="shared" si="156"/>
        <v>12.222995719307853</v>
      </c>
      <c r="Q84" s="32">
        <f t="shared" si="122"/>
        <v>90.244963771951291</v>
      </c>
      <c r="R84" s="54">
        <f t="shared" si="123"/>
        <v>28.029710316525058</v>
      </c>
      <c r="S84" s="45">
        <f t="shared" si="157"/>
        <v>27.747234614469988</v>
      </c>
      <c r="T84" s="145">
        <v>85</v>
      </c>
      <c r="U84" s="36">
        <f t="shared" si="124"/>
        <v>1096.875</v>
      </c>
      <c r="V84" s="32">
        <f t="shared" si="125"/>
        <v>27.3</v>
      </c>
      <c r="W84" s="33">
        <f t="shared" si="158"/>
        <v>0.87</v>
      </c>
      <c r="X84" s="35">
        <f t="shared" si="159"/>
        <v>998.05841676029388</v>
      </c>
      <c r="Y84" s="53">
        <f t="shared" si="160"/>
        <v>11.857704106211623</v>
      </c>
      <c r="Z84" s="32">
        <f t="shared" si="126"/>
        <v>84.169617307069075</v>
      </c>
      <c r="AA84" s="54">
        <f t="shared" si="127"/>
        <v>31.257494723186152</v>
      </c>
      <c r="AB84" s="45">
        <f t="shared" si="161"/>
        <v>30.942239345768112</v>
      </c>
      <c r="AC84" s="145">
        <v>85</v>
      </c>
      <c r="AD84" s="36">
        <f t="shared" si="128"/>
        <v>877.5</v>
      </c>
      <c r="AE84" s="32">
        <f t="shared" si="129"/>
        <v>27.3</v>
      </c>
      <c r="AF84" s="33">
        <f t="shared" si="162"/>
        <v>0.8</v>
      </c>
      <c r="AG84" s="35">
        <f t="shared" si="163"/>
        <v>911.30716704325744</v>
      </c>
      <c r="AH84" s="53">
        <f t="shared" si="164"/>
        <v>11.608416921417227</v>
      </c>
      <c r="AI84" s="32">
        <f t="shared" si="130"/>
        <v>78.504000434539819</v>
      </c>
      <c r="AJ84" s="54">
        <f t="shared" si="131"/>
        <v>33.750280830008158</v>
      </c>
      <c r="AK84" s="45">
        <f t="shared" si="165"/>
        <v>33.405900515667511</v>
      </c>
      <c r="AL84" s="145">
        <v>85</v>
      </c>
      <c r="AM84" s="36">
        <f t="shared" si="132"/>
        <v>702</v>
      </c>
      <c r="AN84" s="32">
        <f t="shared" si="133"/>
        <v>27.3</v>
      </c>
      <c r="AO84" s="33">
        <f t="shared" si="166"/>
        <v>0.72</v>
      </c>
      <c r="AP84" s="35">
        <f t="shared" si="167"/>
        <v>821.99716281349549</v>
      </c>
      <c r="AQ84" s="53">
        <f t="shared" si="168"/>
        <v>11.385447684969298</v>
      </c>
      <c r="AR84" s="32">
        <f t="shared" si="134"/>
        <v>72.197175338012372</v>
      </c>
      <c r="AS84" s="54">
        <f t="shared" si="135"/>
        <v>36.186502232929108</v>
      </c>
      <c r="AT84" s="45">
        <f t="shared" si="169"/>
        <v>35.811259935672162</v>
      </c>
      <c r="AU84" s="145">
        <v>85</v>
      </c>
      <c r="AV84" s="36">
        <f t="shared" si="136"/>
        <v>631.80000000000007</v>
      </c>
      <c r="AW84" s="32">
        <f t="shared" si="137"/>
        <v>27.3</v>
      </c>
      <c r="AX84" s="33">
        <f t="shared" si="170"/>
        <v>0.68</v>
      </c>
      <c r="AY84" s="35">
        <f t="shared" si="171"/>
        <v>779.55388101596714</v>
      </c>
      <c r="AZ84" s="53">
        <f t="shared" si="172"/>
        <v>11.288509116918805</v>
      </c>
      <c r="BA84" s="32">
        <f t="shared" si="138"/>
        <v>69.057292946470696</v>
      </c>
      <c r="BB84" s="54">
        <f t="shared" si="139"/>
        <v>37.305255906671128</v>
      </c>
      <c r="BC84" s="45">
        <f t="shared" si="173"/>
        <v>36.915208441336688</v>
      </c>
      <c r="BD84" s="145">
        <v>85</v>
      </c>
      <c r="BE84" s="36">
        <f t="shared" si="140"/>
        <v>568.62000000000012</v>
      </c>
      <c r="BF84" s="32">
        <f t="shared" si="141"/>
        <v>27.3</v>
      </c>
      <c r="BG84" s="33">
        <f t="shared" si="174"/>
        <v>0.65</v>
      </c>
      <c r="BH84" s="35">
        <f t="shared" si="175"/>
        <v>737.2563837749733</v>
      </c>
      <c r="BI84" s="53">
        <f t="shared" si="176"/>
        <v>11.196545116472368</v>
      </c>
      <c r="BJ84" s="32">
        <f t="shared" si="142"/>
        <v>65.846774706451271</v>
      </c>
      <c r="BK84" s="54">
        <f t="shared" si="143"/>
        <v>38.398233697033973</v>
      </c>
      <c r="BL84" s="45">
        <f t="shared" si="177"/>
        <v>37.99340404000322</v>
      </c>
      <c r="BM84" s="145">
        <v>85</v>
      </c>
      <c r="BN84" s="36" t="str">
        <f t="shared" si="144"/>
        <v/>
      </c>
      <c r="BO84" s="32" t="str">
        <f t="shared" si="145"/>
        <v/>
      </c>
      <c r="BP84" s="33" t="str">
        <f t="shared" si="178"/>
        <v/>
      </c>
      <c r="BQ84" s="35" t="str">
        <f t="shared" si="179"/>
        <v/>
      </c>
      <c r="BR84" s="53" t="str">
        <f t="shared" si="180"/>
        <v/>
      </c>
      <c r="BS84" s="32" t="str">
        <f t="shared" si="146"/>
        <v/>
      </c>
      <c r="BT84" s="54" t="str">
        <f t="shared" si="147"/>
        <v/>
      </c>
      <c r="BU84" s="45" t="str">
        <f t="shared" si="181"/>
        <v/>
      </c>
      <c r="BV84" s="5">
        <v>85</v>
      </c>
      <c r="BX84" s="81">
        <v>85</v>
      </c>
      <c r="BY84" s="105">
        <f t="shared" si="148"/>
        <v>568.62000000000012</v>
      </c>
      <c r="BZ84" s="164">
        <f t="shared" si="182"/>
        <v>26.276097857814825</v>
      </c>
      <c r="CA84" s="105">
        <f t="shared" si="183"/>
        <v>38.000804444416907</v>
      </c>
      <c r="CB84" s="106">
        <f t="shared" si="149"/>
        <v>737.2563837749733</v>
      </c>
      <c r="CC84" s="107">
        <f t="shared" si="184"/>
        <v>0.65</v>
      </c>
      <c r="CD84" s="88">
        <f t="shared" si="185"/>
        <v>11.196545116472368</v>
      </c>
      <c r="CE84" s="23">
        <f t="shared" si="83"/>
        <v>65.846774706451271</v>
      </c>
      <c r="CF84" s="24">
        <f t="shared" si="84"/>
        <v>38.398233697033973</v>
      </c>
      <c r="CG84" s="89">
        <f t="shared" si="85"/>
        <v>38.000804444416907</v>
      </c>
      <c r="CH84" s="22"/>
      <c r="CI84" s="81">
        <v>85</v>
      </c>
      <c r="CJ84" s="105">
        <f t="shared" si="186"/>
        <v>568.62000000000012</v>
      </c>
      <c r="CK84" s="105">
        <f t="shared" si="187"/>
        <v>26.276097857814825</v>
      </c>
      <c r="CL84" s="105">
        <f t="shared" si="188"/>
        <v>38.000804444416907</v>
      </c>
      <c r="CM84" s="105">
        <f t="shared" si="189"/>
        <v>737.2563837749733</v>
      </c>
      <c r="CN84" s="115">
        <f t="shared" si="190"/>
        <v>0.65</v>
      </c>
      <c r="CO84" s="105">
        <f t="shared" si="191"/>
        <v>1669.4769053783143</v>
      </c>
      <c r="CP84" s="115">
        <f t="shared" si="192"/>
        <v>24.609623711046769</v>
      </c>
    </row>
    <row r="85" spans="1:94" ht="15" customHeight="1">
      <c r="A85" s="5">
        <v>86</v>
      </c>
      <c r="B85" s="34">
        <f t="shared" si="118"/>
        <v>1950</v>
      </c>
      <c r="C85" s="32">
        <f t="shared" si="194"/>
        <v>27.4</v>
      </c>
      <c r="D85" s="121">
        <f t="shared" si="150"/>
        <v>1544.6955789042354</v>
      </c>
      <c r="E85" s="33">
        <f t="shared" si="193"/>
        <v>1.05</v>
      </c>
      <c r="F85" s="35">
        <f t="shared" si="195"/>
        <v>1204.4523979372432</v>
      </c>
      <c r="G85" s="53">
        <f t="shared" si="151"/>
        <v>12.682484654954747</v>
      </c>
      <c r="H85" s="32">
        <f t="shared" si="152"/>
        <v>94.969750069178446</v>
      </c>
      <c r="I85" s="54">
        <f t="shared" si="119"/>
        <v>24.901780529655774</v>
      </c>
      <c r="J85" s="45">
        <f t="shared" si="153"/>
        <v>24.641861840674085</v>
      </c>
      <c r="K85" s="145">
        <v>86</v>
      </c>
      <c r="L85" s="36">
        <f t="shared" si="120"/>
        <v>1462.5</v>
      </c>
      <c r="M85" s="32">
        <f t="shared" si="121"/>
        <v>27.4</v>
      </c>
      <c r="N85" s="33">
        <f t="shared" si="154"/>
        <v>0.97</v>
      </c>
      <c r="O85" s="35">
        <f t="shared" si="155"/>
        <v>1109.6378042650852</v>
      </c>
      <c r="P85" s="53">
        <f t="shared" si="156"/>
        <v>12.259137168829126</v>
      </c>
      <c r="Q85" s="32">
        <f t="shared" si="122"/>
        <v>90.515163423289039</v>
      </c>
      <c r="R85" s="54">
        <f t="shared" si="123"/>
        <v>28.071640398412057</v>
      </c>
      <c r="S85" s="45">
        <f t="shared" si="157"/>
        <v>27.787029010138909</v>
      </c>
      <c r="T85" s="145">
        <v>86</v>
      </c>
      <c r="U85" s="36">
        <f t="shared" si="124"/>
        <v>1096.875</v>
      </c>
      <c r="V85" s="32">
        <f t="shared" si="125"/>
        <v>27.4</v>
      </c>
      <c r="W85" s="33">
        <f t="shared" si="158"/>
        <v>0.87</v>
      </c>
      <c r="X85" s="35">
        <f t="shared" si="159"/>
        <v>1004.233358753516</v>
      </c>
      <c r="Y85" s="53">
        <f t="shared" si="160"/>
        <v>11.892507491216058</v>
      </c>
      <c r="Z85" s="32">
        <f t="shared" si="126"/>
        <v>84.442524799354061</v>
      </c>
      <c r="AA85" s="54">
        <f t="shared" si="127"/>
        <v>31.308127607814008</v>
      </c>
      <c r="AB85" s="45">
        <f t="shared" si="161"/>
        <v>30.990689150493512</v>
      </c>
      <c r="AC85" s="145">
        <v>86</v>
      </c>
      <c r="AD85" s="36">
        <f t="shared" si="128"/>
        <v>877.5</v>
      </c>
      <c r="AE85" s="32">
        <f t="shared" si="129"/>
        <v>27.4</v>
      </c>
      <c r="AF85" s="33">
        <f t="shared" si="162"/>
        <v>0.8</v>
      </c>
      <c r="AG85" s="35">
        <f t="shared" si="163"/>
        <v>917.1165030531547</v>
      </c>
      <c r="AH85" s="53">
        <f t="shared" si="164"/>
        <v>11.642307166550623</v>
      </c>
      <c r="AI85" s="32">
        <f t="shared" si="130"/>
        <v>78.774463680885475</v>
      </c>
      <c r="AJ85" s="54">
        <f t="shared" si="131"/>
        <v>33.80836934662991</v>
      </c>
      <c r="AK85" s="45">
        <f t="shared" si="165"/>
        <v>33.461738288928309</v>
      </c>
      <c r="AL85" s="145">
        <v>86</v>
      </c>
      <c r="AM85" s="36">
        <f t="shared" si="132"/>
        <v>702</v>
      </c>
      <c r="AN85" s="32">
        <f t="shared" si="133"/>
        <v>27.4</v>
      </c>
      <c r="AO85" s="33">
        <f t="shared" si="166"/>
        <v>0.72</v>
      </c>
      <c r="AP85" s="35">
        <f t="shared" si="167"/>
        <v>827.39613449137255</v>
      </c>
      <c r="AQ85" s="53">
        <f t="shared" si="168"/>
        <v>11.418521192972847</v>
      </c>
      <c r="AR85" s="32">
        <f t="shared" si="134"/>
        <v>72.460883551240087</v>
      </c>
      <c r="AS85" s="54">
        <f t="shared" si="135"/>
        <v>36.252529606972196</v>
      </c>
      <c r="AT85" s="45">
        <f t="shared" si="169"/>
        <v>35.874946460158206</v>
      </c>
      <c r="AU85" s="145">
        <v>86</v>
      </c>
      <c r="AV85" s="36">
        <f t="shared" si="136"/>
        <v>631.80000000000007</v>
      </c>
      <c r="AW85" s="32">
        <f t="shared" si="137"/>
        <v>27.4</v>
      </c>
      <c r="AX85" s="33">
        <f t="shared" si="170"/>
        <v>0.68</v>
      </c>
      <c r="AY85" s="35">
        <f t="shared" si="171"/>
        <v>784.74574468218782</v>
      </c>
      <c r="AZ85" s="53">
        <f t="shared" si="172"/>
        <v>11.321227538592499</v>
      </c>
      <c r="BA85" s="32">
        <f t="shared" si="138"/>
        <v>69.316312388130896</v>
      </c>
      <c r="BB85" s="54">
        <f t="shared" si="139"/>
        <v>37.37515252674352</v>
      </c>
      <c r="BC85" s="45">
        <f t="shared" si="173"/>
        <v>36.982715308119289</v>
      </c>
      <c r="BD85" s="145">
        <v>86</v>
      </c>
      <c r="BE85" s="36">
        <f t="shared" si="140"/>
        <v>568.62000000000012</v>
      </c>
      <c r="BF85" s="32">
        <f t="shared" si="141"/>
        <v>27.4</v>
      </c>
      <c r="BG85" s="33">
        <f t="shared" si="174"/>
        <v>0.65</v>
      </c>
      <c r="BH85" s="35">
        <f t="shared" si="175"/>
        <v>742.23409966741337</v>
      </c>
      <c r="BI85" s="53">
        <f t="shared" si="176"/>
        <v>11.228926673675563</v>
      </c>
      <c r="BJ85" s="32">
        <f t="shared" si="142"/>
        <v>66.100182255839599</v>
      </c>
      <c r="BK85" s="54">
        <f t="shared" si="143"/>
        <v>38.472049450287386</v>
      </c>
      <c r="BL85" s="45">
        <f t="shared" si="177"/>
        <v>38.064777859549352</v>
      </c>
      <c r="BM85" s="145">
        <v>86</v>
      </c>
      <c r="BN85" s="36" t="str">
        <f t="shared" si="144"/>
        <v/>
      </c>
      <c r="BO85" s="32" t="str">
        <f t="shared" si="145"/>
        <v/>
      </c>
      <c r="BP85" s="33" t="str">
        <f t="shared" si="178"/>
        <v/>
      </c>
      <c r="BQ85" s="35" t="str">
        <f t="shared" si="179"/>
        <v/>
      </c>
      <c r="BR85" s="53" t="str">
        <f t="shared" si="180"/>
        <v/>
      </c>
      <c r="BS85" s="32" t="str">
        <f t="shared" si="146"/>
        <v/>
      </c>
      <c r="BT85" s="54" t="str">
        <f t="shared" si="147"/>
        <v/>
      </c>
      <c r="BU85" s="45" t="str">
        <f t="shared" si="181"/>
        <v/>
      </c>
      <c r="BV85" s="5">
        <v>86</v>
      </c>
      <c r="BX85" s="81">
        <v>86</v>
      </c>
      <c r="BY85" s="105">
        <f t="shared" si="148"/>
        <v>568.62000000000012</v>
      </c>
      <c r="BZ85" s="164">
        <f t="shared" si="182"/>
        <v>26.368141036781175</v>
      </c>
      <c r="CA85" s="105">
        <f t="shared" si="183"/>
        <v>38.072235773065785</v>
      </c>
      <c r="CB85" s="106">
        <f t="shared" si="149"/>
        <v>742.23409966741337</v>
      </c>
      <c r="CC85" s="107">
        <f t="shared" si="184"/>
        <v>0.65</v>
      </c>
      <c r="CD85" s="88">
        <f t="shared" si="185"/>
        <v>11.228926673675563</v>
      </c>
      <c r="CE85" s="23">
        <f t="shared" si="83"/>
        <v>66.100182255839599</v>
      </c>
      <c r="CF85" s="24">
        <f t="shared" si="84"/>
        <v>38.472049450287386</v>
      </c>
      <c r="CG85" s="89">
        <f t="shared" si="85"/>
        <v>38.072235773065785</v>
      </c>
      <c r="CH85" s="22"/>
      <c r="CI85" s="81">
        <v>86</v>
      </c>
      <c r="CJ85" s="105">
        <f t="shared" si="186"/>
        <v>568.62000000000012</v>
      </c>
      <c r="CK85" s="105">
        <f t="shared" si="187"/>
        <v>26.368141036781175</v>
      </c>
      <c r="CL85" s="105">
        <f t="shared" si="188"/>
        <v>38.072235773065785</v>
      </c>
      <c r="CM85" s="105">
        <f t="shared" si="189"/>
        <v>742.23409966741337</v>
      </c>
      <c r="CN85" s="115">
        <f t="shared" si="190"/>
        <v>0.65</v>
      </c>
      <c r="CO85" s="105">
        <f t="shared" si="191"/>
        <v>1667.6374495690638</v>
      </c>
      <c r="CP85" s="115">
        <f t="shared" si="192"/>
        <v>24.641861840674085</v>
      </c>
    </row>
    <row r="86" spans="1:94" ht="15" customHeight="1">
      <c r="A86" s="5">
        <v>87</v>
      </c>
      <c r="B86" s="34">
        <f t="shared" si="118"/>
        <v>1950</v>
      </c>
      <c r="C86" s="32">
        <f t="shared" si="194"/>
        <v>27.5</v>
      </c>
      <c r="D86" s="121">
        <f t="shared" si="150"/>
        <v>1542.8574140049745</v>
      </c>
      <c r="E86" s="33">
        <f t="shared" si="193"/>
        <v>1.05</v>
      </c>
      <c r="F86" s="35">
        <f t="shared" si="195"/>
        <v>1211.3564107364093</v>
      </c>
      <c r="G86" s="53">
        <f t="shared" si="151"/>
        <v>12.720171168293998</v>
      </c>
      <c r="H86" s="32">
        <f t="shared" si="152"/>
        <v>95.231140737776244</v>
      </c>
      <c r="I86" s="54">
        <f t="shared" si="119"/>
        <v>24.936026278292097</v>
      </c>
      <c r="J86" s="45">
        <f t="shared" si="153"/>
        <v>24.673971552465375</v>
      </c>
      <c r="K86" s="145">
        <v>87</v>
      </c>
      <c r="L86" s="36">
        <f t="shared" si="120"/>
        <v>1462.5</v>
      </c>
      <c r="M86" s="32">
        <f t="shared" si="121"/>
        <v>27.5</v>
      </c>
      <c r="N86" s="33">
        <f t="shared" si="154"/>
        <v>0.97</v>
      </c>
      <c r="O86" s="35">
        <f t="shared" si="155"/>
        <v>1116.2239384697191</v>
      </c>
      <c r="P86" s="53">
        <f t="shared" si="156"/>
        <v>12.295278618350402</v>
      </c>
      <c r="Q86" s="32">
        <f t="shared" si="122"/>
        <v>90.784761624171921</v>
      </c>
      <c r="R86" s="54">
        <f t="shared" si="123"/>
        <v>28.113414817713391</v>
      </c>
      <c r="S86" s="45">
        <f t="shared" si="157"/>
        <v>27.826671368603787</v>
      </c>
      <c r="T86" s="145">
        <v>87</v>
      </c>
      <c r="U86" s="36">
        <f t="shared" si="124"/>
        <v>1096.875</v>
      </c>
      <c r="V86" s="32">
        <f t="shared" si="125"/>
        <v>27.5</v>
      </c>
      <c r="W86" s="33">
        <f t="shared" si="158"/>
        <v>0.88</v>
      </c>
      <c r="X86" s="35">
        <f t="shared" si="159"/>
        <v>1010.4209532529683</v>
      </c>
      <c r="Y86" s="53">
        <f t="shared" si="160"/>
        <v>11.927310876220499</v>
      </c>
      <c r="Z86" s="32">
        <f t="shared" si="126"/>
        <v>84.714900428012342</v>
      </c>
      <c r="AA86" s="54">
        <f t="shared" si="127"/>
        <v>31.358580300041666</v>
      </c>
      <c r="AB86" s="45">
        <f t="shared" si="161"/>
        <v>31.03896295949972</v>
      </c>
      <c r="AC86" s="145">
        <v>87</v>
      </c>
      <c r="AD86" s="36">
        <f t="shared" si="128"/>
        <v>877.5</v>
      </c>
      <c r="AE86" s="32">
        <f t="shared" si="129"/>
        <v>27.5</v>
      </c>
      <c r="AF86" s="33">
        <f t="shared" si="162"/>
        <v>0.8</v>
      </c>
      <c r="AG86" s="35">
        <f t="shared" si="163"/>
        <v>922.9387946298026</v>
      </c>
      <c r="AH86" s="53">
        <f t="shared" si="164"/>
        <v>11.67619741168402</v>
      </c>
      <c r="AI86" s="32">
        <f t="shared" si="130"/>
        <v>79.044466454998911</v>
      </c>
      <c r="AJ86" s="54">
        <f t="shared" si="131"/>
        <v>33.866259584840016</v>
      </c>
      <c r="AK86" s="45">
        <f t="shared" si="165"/>
        <v>33.517382401681679</v>
      </c>
      <c r="AL86" s="145">
        <v>87</v>
      </c>
      <c r="AM86" s="36">
        <f t="shared" si="132"/>
        <v>702</v>
      </c>
      <c r="AN86" s="32">
        <f t="shared" si="133"/>
        <v>27.5</v>
      </c>
      <c r="AO86" s="33">
        <f t="shared" si="166"/>
        <v>0.72</v>
      </c>
      <c r="AP86" s="35">
        <f t="shared" si="167"/>
        <v>832.80821564982398</v>
      </c>
      <c r="AQ86" s="53">
        <f t="shared" si="168"/>
        <v>11.451594700976401</v>
      </c>
      <c r="AR86" s="32">
        <f t="shared" si="134"/>
        <v>72.724213299202432</v>
      </c>
      <c r="AS86" s="54">
        <f t="shared" si="135"/>
        <v>36.318342440302835</v>
      </c>
      <c r="AT86" s="45">
        <f t="shared" si="169"/>
        <v>35.938423440585005</v>
      </c>
      <c r="AU86" s="145">
        <v>87</v>
      </c>
      <c r="AV86" s="36">
        <f t="shared" si="136"/>
        <v>631.80000000000007</v>
      </c>
      <c r="AW86" s="32">
        <f t="shared" si="137"/>
        <v>27.5</v>
      </c>
      <c r="AX86" s="33">
        <f t="shared" si="170"/>
        <v>0.68</v>
      </c>
      <c r="AY86" s="35">
        <f t="shared" si="171"/>
        <v>789.950723378612</v>
      </c>
      <c r="AZ86" s="53">
        <f t="shared" si="172"/>
        <v>11.353945960266195</v>
      </c>
      <c r="BA86" s="32">
        <f t="shared" si="138"/>
        <v>69.57499411597442</v>
      </c>
      <c r="BB86" s="54">
        <f t="shared" si="139"/>
        <v>37.444827796776067</v>
      </c>
      <c r="BC86" s="45">
        <f t="shared" si="173"/>
        <v>37.050005980104466</v>
      </c>
      <c r="BD86" s="145">
        <v>87</v>
      </c>
      <c r="BE86" s="36">
        <f t="shared" si="140"/>
        <v>568.62000000000012</v>
      </c>
      <c r="BF86" s="32">
        <f t="shared" si="141"/>
        <v>27.5</v>
      </c>
      <c r="BG86" s="33">
        <f t="shared" si="174"/>
        <v>0.65</v>
      </c>
      <c r="BH86" s="35">
        <f t="shared" si="175"/>
        <v>747.22488697664858</v>
      </c>
      <c r="BI86" s="53">
        <f t="shared" si="176"/>
        <v>11.261308230878759</v>
      </c>
      <c r="BJ86" s="32">
        <f t="shared" si="142"/>
        <v>66.353293210440796</v>
      </c>
      <c r="BK86" s="54">
        <f t="shared" si="143"/>
        <v>38.545637697190926</v>
      </c>
      <c r="BL86" s="45">
        <f t="shared" si="177"/>
        <v>38.135929471368485</v>
      </c>
      <c r="BM86" s="145">
        <v>87</v>
      </c>
      <c r="BN86" s="36" t="str">
        <f t="shared" si="144"/>
        <v/>
      </c>
      <c r="BO86" s="32" t="str">
        <f t="shared" si="145"/>
        <v/>
      </c>
      <c r="BP86" s="33" t="str">
        <f t="shared" si="178"/>
        <v/>
      </c>
      <c r="BQ86" s="35" t="str">
        <f t="shared" si="179"/>
        <v/>
      </c>
      <c r="BR86" s="53" t="str">
        <f t="shared" si="180"/>
        <v/>
      </c>
      <c r="BS86" s="32" t="str">
        <f t="shared" si="146"/>
        <v/>
      </c>
      <c r="BT86" s="54" t="str">
        <f t="shared" si="147"/>
        <v/>
      </c>
      <c r="BU86" s="45" t="str">
        <f t="shared" si="181"/>
        <v/>
      </c>
      <c r="BV86" s="5">
        <v>87</v>
      </c>
      <c r="BX86" s="81">
        <v>87</v>
      </c>
      <c r="BY86" s="105">
        <f t="shared" si="148"/>
        <v>568.62000000000012</v>
      </c>
      <c r="BZ86" s="164">
        <f t="shared" si="182"/>
        <v>26.460184215747532</v>
      </c>
      <c r="CA86" s="105">
        <f t="shared" si="183"/>
        <v>38.143444893987663</v>
      </c>
      <c r="CB86" s="106">
        <f t="shared" si="149"/>
        <v>747.22488697664858</v>
      </c>
      <c r="CC86" s="107">
        <f t="shared" si="184"/>
        <v>0.65</v>
      </c>
      <c r="CD86" s="88">
        <f t="shared" si="185"/>
        <v>11.261308230878759</v>
      </c>
      <c r="CE86" s="23">
        <f t="shared" si="83"/>
        <v>66.353293210440796</v>
      </c>
      <c r="CF86" s="24">
        <f t="shared" si="84"/>
        <v>38.545637697190926</v>
      </c>
      <c r="CG86" s="89">
        <f t="shared" si="85"/>
        <v>38.143444893987663</v>
      </c>
      <c r="CH86" s="22"/>
      <c r="CI86" s="81">
        <v>87</v>
      </c>
      <c r="CJ86" s="105">
        <f t="shared" si="186"/>
        <v>568.62000000000012</v>
      </c>
      <c r="CK86" s="105">
        <f t="shared" si="187"/>
        <v>26.460184215747532</v>
      </c>
      <c r="CL86" s="105">
        <f t="shared" si="188"/>
        <v>38.143444893987663</v>
      </c>
      <c r="CM86" s="105">
        <f t="shared" si="189"/>
        <v>747.22488697664858</v>
      </c>
      <c r="CN86" s="115">
        <f t="shared" si="190"/>
        <v>0.65</v>
      </c>
      <c r="CO86" s="105">
        <f t="shared" si="191"/>
        <v>1665.799284669803</v>
      </c>
      <c r="CP86" s="115">
        <f t="shared" si="192"/>
        <v>24.673971552465375</v>
      </c>
    </row>
    <row r="87" spans="1:94" ht="15" customHeight="1">
      <c r="A87" s="5">
        <v>88</v>
      </c>
      <c r="B87" s="34">
        <f t="shared" si="118"/>
        <v>1950</v>
      </c>
      <c r="C87" s="32">
        <f t="shared" si="194"/>
        <v>27.6</v>
      </c>
      <c r="D87" s="121">
        <f t="shared" si="150"/>
        <v>1541.0205556709795</v>
      </c>
      <c r="E87" s="33">
        <f t="shared" si="193"/>
        <v>1.05</v>
      </c>
      <c r="F87" s="35">
        <f t="shared" si="195"/>
        <v>1218.2719691471409</v>
      </c>
      <c r="G87" s="53">
        <f t="shared" si="151"/>
        <v>12.757857681633251</v>
      </c>
      <c r="H87" s="32">
        <f t="shared" si="152"/>
        <v>95.49189209886049</v>
      </c>
      <c r="I87" s="54">
        <f t="shared" si="119"/>
        <v>24.970141474174085</v>
      </c>
      <c r="J87" s="45">
        <f t="shared" si="153"/>
        <v>24.705953752075981</v>
      </c>
      <c r="K87" s="145">
        <v>88</v>
      </c>
      <c r="L87" s="36">
        <f t="shared" si="120"/>
        <v>1462.5</v>
      </c>
      <c r="M87" s="32">
        <f t="shared" si="121"/>
        <v>27.6</v>
      </c>
      <c r="N87" s="33">
        <f t="shared" si="154"/>
        <v>0.97</v>
      </c>
      <c r="O87" s="35">
        <f t="shared" si="155"/>
        <v>1122.8221721101245</v>
      </c>
      <c r="P87" s="53">
        <f t="shared" si="156"/>
        <v>12.331420067871678</v>
      </c>
      <c r="Q87" s="32">
        <f t="shared" si="122"/>
        <v>91.053760712890565</v>
      </c>
      <c r="R87" s="54">
        <f t="shared" si="123"/>
        <v>28.155034628827273</v>
      </c>
      <c r="S87" s="45">
        <f t="shared" si="157"/>
        <v>27.866162719705901</v>
      </c>
      <c r="T87" s="145">
        <v>88</v>
      </c>
      <c r="U87" s="36">
        <f t="shared" si="124"/>
        <v>1096.875</v>
      </c>
      <c r="V87" s="32">
        <f t="shared" si="125"/>
        <v>27.6</v>
      </c>
      <c r="W87" s="33">
        <f t="shared" si="158"/>
        <v>0.88</v>
      </c>
      <c r="X87" s="35">
        <f t="shared" si="159"/>
        <v>1016.6211636922809</v>
      </c>
      <c r="Y87" s="53">
        <f t="shared" si="160"/>
        <v>11.962114261224938</v>
      </c>
      <c r="Z87" s="32">
        <f t="shared" si="126"/>
        <v>84.986745778515697</v>
      </c>
      <c r="AA87" s="54">
        <f t="shared" si="127"/>
        <v>31.40885396118372</v>
      </c>
      <c r="AB87" s="45">
        <f t="shared" si="161"/>
        <v>31.087061907054309</v>
      </c>
      <c r="AC87" s="145">
        <v>88</v>
      </c>
      <c r="AD87" s="36">
        <f t="shared" si="128"/>
        <v>877.5</v>
      </c>
      <c r="AE87" s="32">
        <f t="shared" si="129"/>
        <v>27.6</v>
      </c>
      <c r="AF87" s="33">
        <f t="shared" si="162"/>
        <v>0.8</v>
      </c>
      <c r="AG87" s="35">
        <f t="shared" si="163"/>
        <v>928.77400631266096</v>
      </c>
      <c r="AH87" s="53">
        <f t="shared" si="164"/>
        <v>11.710087656817416</v>
      </c>
      <c r="AI87" s="32">
        <f t="shared" si="130"/>
        <v>79.314009726643192</v>
      </c>
      <c r="AJ87" s="54">
        <f t="shared" si="131"/>
        <v>33.923952767099593</v>
      </c>
      <c r="AK87" s="45">
        <f t="shared" si="165"/>
        <v>33.57283404791761</v>
      </c>
      <c r="AL87" s="145">
        <v>88</v>
      </c>
      <c r="AM87" s="36">
        <f t="shared" si="132"/>
        <v>702</v>
      </c>
      <c r="AN87" s="32">
        <f t="shared" si="133"/>
        <v>27.6</v>
      </c>
      <c r="AO87" s="33">
        <f t="shared" si="166"/>
        <v>0.72</v>
      </c>
      <c r="AP87" s="35">
        <f t="shared" si="167"/>
        <v>838.23337317868595</v>
      </c>
      <c r="AQ87" s="53">
        <f t="shared" si="168"/>
        <v>11.484668208979951</v>
      </c>
      <c r="AR87" s="32">
        <f t="shared" si="134"/>
        <v>72.987164968620064</v>
      </c>
      <c r="AS87" s="54">
        <f t="shared" si="135"/>
        <v>36.383941993522058</v>
      </c>
      <c r="AT87" s="45">
        <f t="shared" si="169"/>
        <v>36.00169210819417</v>
      </c>
      <c r="AU87" s="145">
        <v>88</v>
      </c>
      <c r="AV87" s="36">
        <f t="shared" si="136"/>
        <v>631.80000000000007</v>
      </c>
      <c r="AW87" s="32">
        <f t="shared" si="137"/>
        <v>27.6</v>
      </c>
      <c r="AX87" s="33">
        <f t="shared" si="170"/>
        <v>0.69</v>
      </c>
      <c r="AY87" s="35">
        <f t="shared" si="171"/>
        <v>795.16878552486537</v>
      </c>
      <c r="AZ87" s="53">
        <f t="shared" si="172"/>
        <v>11.386664381939891</v>
      </c>
      <c r="BA87" s="32">
        <f t="shared" si="138"/>
        <v>69.833338267707532</v>
      </c>
      <c r="BB87" s="54">
        <f t="shared" si="139"/>
        <v>37.514282987096657</v>
      </c>
      <c r="BC87" s="45">
        <f t="shared" si="173"/>
        <v>37.117081698034177</v>
      </c>
      <c r="BD87" s="145">
        <v>88</v>
      </c>
      <c r="BE87" s="36">
        <f t="shared" si="140"/>
        <v>568.62000000000012</v>
      </c>
      <c r="BF87" s="32">
        <f t="shared" si="141"/>
        <v>27.6</v>
      </c>
      <c r="BG87" s="33">
        <f t="shared" si="174"/>
        <v>0.65</v>
      </c>
      <c r="BH87" s="35">
        <f t="shared" si="175"/>
        <v>752.22871589243141</v>
      </c>
      <c r="BI87" s="53">
        <f t="shared" si="176"/>
        <v>11.293689788081956</v>
      </c>
      <c r="BJ87" s="32">
        <f t="shared" si="142"/>
        <v>66.606107481918443</v>
      </c>
      <c r="BK87" s="54">
        <f t="shared" si="143"/>
        <v>38.61899971267087</v>
      </c>
      <c r="BL87" s="45">
        <f t="shared" si="177"/>
        <v>38.206860120693889</v>
      </c>
      <c r="BM87" s="145">
        <v>88</v>
      </c>
      <c r="BN87" s="36" t="str">
        <f t="shared" si="144"/>
        <v/>
      </c>
      <c r="BO87" s="32" t="str">
        <f t="shared" si="145"/>
        <v/>
      </c>
      <c r="BP87" s="33" t="str">
        <f t="shared" si="178"/>
        <v/>
      </c>
      <c r="BQ87" s="35" t="str">
        <f t="shared" si="179"/>
        <v/>
      </c>
      <c r="BR87" s="53" t="str">
        <f t="shared" si="180"/>
        <v/>
      </c>
      <c r="BS87" s="32" t="str">
        <f t="shared" si="146"/>
        <v/>
      </c>
      <c r="BT87" s="54" t="str">
        <f t="shared" si="147"/>
        <v/>
      </c>
      <c r="BU87" s="45" t="str">
        <f t="shared" si="181"/>
        <v/>
      </c>
      <c r="BV87" s="5">
        <v>88</v>
      </c>
      <c r="BX87" s="81">
        <v>88</v>
      </c>
      <c r="BY87" s="105">
        <f t="shared" si="148"/>
        <v>568.62000000000012</v>
      </c>
      <c r="BZ87" s="164">
        <f t="shared" si="182"/>
        <v>26.552227394713888</v>
      </c>
      <c r="CA87" s="105">
        <f t="shared" si="183"/>
        <v>38.214433052415814</v>
      </c>
      <c r="CB87" s="106">
        <f t="shared" si="149"/>
        <v>752.22871589243141</v>
      </c>
      <c r="CC87" s="107">
        <f t="shared" si="184"/>
        <v>0.65</v>
      </c>
      <c r="CD87" s="88">
        <f t="shared" si="185"/>
        <v>11.293689788081956</v>
      </c>
      <c r="CE87" s="23">
        <f t="shared" si="83"/>
        <v>66.606107481918443</v>
      </c>
      <c r="CF87" s="24">
        <f t="shared" si="84"/>
        <v>38.61899971267087</v>
      </c>
      <c r="CG87" s="89">
        <f t="shared" si="85"/>
        <v>38.214433052415814</v>
      </c>
      <c r="CH87" s="22"/>
      <c r="CI87" s="81">
        <v>88</v>
      </c>
      <c r="CJ87" s="105">
        <f t="shared" si="186"/>
        <v>568.62000000000012</v>
      </c>
      <c r="CK87" s="105">
        <f t="shared" si="187"/>
        <v>26.552227394713888</v>
      </c>
      <c r="CL87" s="105">
        <f t="shared" si="188"/>
        <v>38.214433052415814</v>
      </c>
      <c r="CM87" s="105">
        <f t="shared" si="189"/>
        <v>752.22871589243141</v>
      </c>
      <c r="CN87" s="115">
        <f t="shared" si="190"/>
        <v>0.65</v>
      </c>
      <c r="CO87" s="105">
        <f t="shared" si="191"/>
        <v>1663.962426335808</v>
      </c>
      <c r="CP87" s="115">
        <f t="shared" si="192"/>
        <v>24.705953752075981</v>
      </c>
    </row>
    <row r="88" spans="1:94" ht="15" customHeight="1">
      <c r="A88" s="5">
        <v>89</v>
      </c>
      <c r="B88" s="34">
        <f t="shared" si="118"/>
        <v>1950</v>
      </c>
      <c r="C88" s="32">
        <f t="shared" si="194"/>
        <v>27.7</v>
      </c>
      <c r="D88" s="121">
        <f t="shared" si="150"/>
        <v>1539.1850193614516</v>
      </c>
      <c r="E88" s="33">
        <f t="shared" si="193"/>
        <v>1.05</v>
      </c>
      <c r="F88" s="35">
        <f t="shared" si="195"/>
        <v>1225.1990384831893</v>
      </c>
      <c r="G88" s="53">
        <f t="shared" si="151"/>
        <v>12.7955441949725</v>
      </c>
      <c r="H88" s="32">
        <f t="shared" si="152"/>
        <v>95.752007090451258</v>
      </c>
      <c r="I88" s="54">
        <f t="shared" si="119"/>
        <v>25.004127035282288</v>
      </c>
      <c r="J88" s="45">
        <f t="shared" si="153"/>
        <v>24.737809336106682</v>
      </c>
      <c r="K88" s="145">
        <v>89</v>
      </c>
      <c r="L88" s="36">
        <f t="shared" si="120"/>
        <v>1462.5</v>
      </c>
      <c r="M88" s="32">
        <f t="shared" si="121"/>
        <v>27.7</v>
      </c>
      <c r="N88" s="33">
        <f t="shared" si="154"/>
        <v>0.97</v>
      </c>
      <c r="O88" s="35">
        <f t="shared" si="155"/>
        <v>1129.4324690408612</v>
      </c>
      <c r="P88" s="53">
        <f t="shared" si="156"/>
        <v>12.36756151739295</v>
      </c>
      <c r="Q88" s="32">
        <f t="shared" si="122"/>
        <v>91.322163019160996</v>
      </c>
      <c r="R88" s="54">
        <f t="shared" si="123"/>
        <v>28.196500876047896</v>
      </c>
      <c r="S88" s="45">
        <f t="shared" si="157"/>
        <v>27.905504083417824</v>
      </c>
      <c r="T88" s="145">
        <v>89</v>
      </c>
      <c r="U88" s="36">
        <f t="shared" si="124"/>
        <v>1096.875</v>
      </c>
      <c r="V88" s="32">
        <f t="shared" si="125"/>
        <v>27.7</v>
      </c>
      <c r="W88" s="33">
        <f t="shared" si="158"/>
        <v>0.88</v>
      </c>
      <c r="X88" s="35">
        <f t="shared" si="159"/>
        <v>1022.8339537192545</v>
      </c>
      <c r="Y88" s="53">
        <f t="shared" si="160"/>
        <v>11.996917646229374</v>
      </c>
      <c r="Z88" s="32">
        <f t="shared" si="126"/>
        <v>85.258062435789981</v>
      </c>
      <c r="AA88" s="54">
        <f t="shared" si="127"/>
        <v>31.458949741960744</v>
      </c>
      <c r="AB88" s="45">
        <f t="shared" si="161"/>
        <v>31.134987117077564</v>
      </c>
      <c r="AC88" s="145">
        <v>89</v>
      </c>
      <c r="AD88" s="36">
        <f t="shared" si="128"/>
        <v>877.5</v>
      </c>
      <c r="AE88" s="32">
        <f t="shared" si="129"/>
        <v>27.7</v>
      </c>
      <c r="AF88" s="33">
        <f t="shared" si="162"/>
        <v>0.8</v>
      </c>
      <c r="AG88" s="35">
        <f t="shared" si="163"/>
        <v>934.62210283006391</v>
      </c>
      <c r="AH88" s="53">
        <f t="shared" si="164"/>
        <v>11.743977901950812</v>
      </c>
      <c r="AI88" s="32">
        <f t="shared" si="130"/>
        <v>79.58309447047003</v>
      </c>
      <c r="AJ88" s="54">
        <f t="shared" si="131"/>
        <v>33.981450105169216</v>
      </c>
      <c r="AK88" s="45">
        <f t="shared" si="165"/>
        <v>33.628094411174757</v>
      </c>
      <c r="AL88" s="145">
        <v>89</v>
      </c>
      <c r="AM88" s="36">
        <f t="shared" si="132"/>
        <v>702</v>
      </c>
      <c r="AN88" s="32">
        <f t="shared" si="133"/>
        <v>27.7</v>
      </c>
      <c r="AO88" s="33">
        <f t="shared" si="166"/>
        <v>0.72</v>
      </c>
      <c r="AP88" s="35">
        <f t="shared" si="167"/>
        <v>843.67157412328208</v>
      </c>
      <c r="AQ88" s="53">
        <f t="shared" si="168"/>
        <v>11.517741716983499</v>
      </c>
      <c r="AR88" s="32">
        <f t="shared" si="134"/>
        <v>73.249738955271525</v>
      </c>
      <c r="AS88" s="54">
        <f t="shared" si="135"/>
        <v>36.449329516650678</v>
      </c>
      <c r="AT88" s="45">
        <f t="shared" si="169"/>
        <v>36.064753683893557</v>
      </c>
      <c r="AU88" s="145">
        <v>89</v>
      </c>
      <c r="AV88" s="36">
        <f t="shared" si="136"/>
        <v>631.80000000000007</v>
      </c>
      <c r="AW88" s="32">
        <f t="shared" si="137"/>
        <v>27.7</v>
      </c>
      <c r="AX88" s="33">
        <f t="shared" si="170"/>
        <v>0.69</v>
      </c>
      <c r="AY88" s="35">
        <f t="shared" si="171"/>
        <v>800.39989967849613</v>
      </c>
      <c r="AZ88" s="53">
        <f t="shared" si="172"/>
        <v>11.419382803613585</v>
      </c>
      <c r="BA88" s="32">
        <f t="shared" si="138"/>
        <v>70.091344991536246</v>
      </c>
      <c r="BB88" s="54">
        <f t="shared" si="139"/>
        <v>37.583519357576705</v>
      </c>
      <c r="BC88" s="45">
        <f t="shared" si="173"/>
        <v>37.183943692437438</v>
      </c>
      <c r="BD88" s="145">
        <v>89</v>
      </c>
      <c r="BE88" s="36">
        <f t="shared" si="140"/>
        <v>568.62000000000012</v>
      </c>
      <c r="BF88" s="32">
        <f t="shared" si="141"/>
        <v>27.7</v>
      </c>
      <c r="BG88" s="33">
        <f t="shared" si="174"/>
        <v>0.65</v>
      </c>
      <c r="BH88" s="35">
        <f t="shared" si="175"/>
        <v>757.24555672435736</v>
      </c>
      <c r="BI88" s="53">
        <f t="shared" si="176"/>
        <v>11.326071345285149</v>
      </c>
      <c r="BJ88" s="32">
        <f t="shared" si="142"/>
        <v>66.858624993527513</v>
      </c>
      <c r="BK88" s="54">
        <f t="shared" si="143"/>
        <v>38.692136761355037</v>
      </c>
      <c r="BL88" s="45">
        <f t="shared" si="177"/>
        <v>38.277571042700181</v>
      </c>
      <c r="BM88" s="145">
        <v>89</v>
      </c>
      <c r="BN88" s="36" t="str">
        <f t="shared" si="144"/>
        <v/>
      </c>
      <c r="BO88" s="32" t="str">
        <f t="shared" si="145"/>
        <v/>
      </c>
      <c r="BP88" s="33" t="str">
        <f t="shared" si="178"/>
        <v/>
      </c>
      <c r="BQ88" s="35" t="str">
        <f t="shared" si="179"/>
        <v/>
      </c>
      <c r="BR88" s="53" t="str">
        <f t="shared" si="180"/>
        <v/>
      </c>
      <c r="BS88" s="32" t="str">
        <f t="shared" si="146"/>
        <v/>
      </c>
      <c r="BT88" s="54" t="str">
        <f t="shared" si="147"/>
        <v/>
      </c>
      <c r="BU88" s="45" t="str">
        <f t="shared" si="181"/>
        <v/>
      </c>
      <c r="BV88" s="5">
        <v>89</v>
      </c>
      <c r="BX88" s="81">
        <v>89</v>
      </c>
      <c r="BY88" s="105">
        <f t="shared" si="148"/>
        <v>568.62000000000012</v>
      </c>
      <c r="BZ88" s="164">
        <f t="shared" si="182"/>
        <v>26.644270573680242</v>
      </c>
      <c r="CA88" s="105">
        <f t="shared" si="183"/>
        <v>38.285201483524851</v>
      </c>
      <c r="CB88" s="106">
        <f t="shared" si="149"/>
        <v>757.24555672435736</v>
      </c>
      <c r="CC88" s="107">
        <f t="shared" si="184"/>
        <v>0.65</v>
      </c>
      <c r="CD88" s="88">
        <f t="shared" si="185"/>
        <v>11.326071345285149</v>
      </c>
      <c r="CE88" s="23">
        <f t="shared" si="83"/>
        <v>66.858624993527513</v>
      </c>
      <c r="CF88" s="24">
        <f t="shared" si="84"/>
        <v>38.692136761355037</v>
      </c>
      <c r="CG88" s="89">
        <f t="shared" si="85"/>
        <v>38.285201483524851</v>
      </c>
      <c r="CH88" s="22"/>
      <c r="CI88" s="81">
        <v>89</v>
      </c>
      <c r="CJ88" s="105">
        <f t="shared" si="186"/>
        <v>568.62000000000012</v>
      </c>
      <c r="CK88" s="105">
        <f t="shared" si="187"/>
        <v>26.644270573680242</v>
      </c>
      <c r="CL88" s="105">
        <f t="shared" si="188"/>
        <v>38.285201483524851</v>
      </c>
      <c r="CM88" s="105">
        <f t="shared" si="189"/>
        <v>757.24555672435736</v>
      </c>
      <c r="CN88" s="115">
        <f t="shared" si="190"/>
        <v>0.65</v>
      </c>
      <c r="CO88" s="105">
        <f t="shared" si="191"/>
        <v>1662.1268900262801</v>
      </c>
      <c r="CP88" s="115">
        <f t="shared" si="192"/>
        <v>24.737809336106682</v>
      </c>
    </row>
    <row r="89" spans="1:94" ht="15" customHeight="1" thickBot="1">
      <c r="A89" s="6">
        <v>90</v>
      </c>
      <c r="B89" s="37">
        <f t="shared" si="118"/>
        <v>1950</v>
      </c>
      <c r="C89" s="38">
        <f t="shared" si="194"/>
        <v>27.7</v>
      </c>
      <c r="D89" s="120">
        <f t="shared" si="150"/>
        <v>1539.1850193614516</v>
      </c>
      <c r="E89" s="39">
        <f t="shared" si="193"/>
        <v>1.05</v>
      </c>
      <c r="F89" s="40">
        <f t="shared" si="195"/>
        <v>1225.1990384831893</v>
      </c>
      <c r="G89" s="51">
        <f t="shared" si="151"/>
        <v>12.7955441949725</v>
      </c>
      <c r="H89" s="38">
        <f t="shared" si="152"/>
        <v>95.752007090451258</v>
      </c>
      <c r="I89" s="52">
        <f t="shared" si="119"/>
        <v>25.004127035282288</v>
      </c>
      <c r="J89" s="44">
        <f t="shared" si="153"/>
        <v>24.737809336106682</v>
      </c>
      <c r="K89" s="145">
        <v>90</v>
      </c>
      <c r="L89" s="41">
        <f t="shared" si="120"/>
        <v>1462.5</v>
      </c>
      <c r="M89" s="38">
        <f t="shared" si="121"/>
        <v>27.7</v>
      </c>
      <c r="N89" s="39">
        <f t="shared" si="154"/>
        <v>0.97</v>
      </c>
      <c r="O89" s="40">
        <f t="shared" si="155"/>
        <v>1129.4324690408612</v>
      </c>
      <c r="P89" s="51">
        <f t="shared" si="156"/>
        <v>12.36756151739295</v>
      </c>
      <c r="Q89" s="38">
        <f t="shared" si="122"/>
        <v>91.322163019160996</v>
      </c>
      <c r="R89" s="52">
        <f t="shared" si="123"/>
        <v>28.196500876047896</v>
      </c>
      <c r="S89" s="44">
        <f t="shared" si="157"/>
        <v>27.905504083417824</v>
      </c>
      <c r="T89" s="145">
        <v>90</v>
      </c>
      <c r="U89" s="41">
        <f t="shared" si="124"/>
        <v>1096.875</v>
      </c>
      <c r="V89" s="38">
        <f t="shared" si="125"/>
        <v>27.7</v>
      </c>
      <c r="W89" s="39">
        <f t="shared" si="158"/>
        <v>0.88</v>
      </c>
      <c r="X89" s="40">
        <f t="shared" si="159"/>
        <v>1022.8339537192545</v>
      </c>
      <c r="Y89" s="51">
        <f t="shared" si="160"/>
        <v>11.996917646229374</v>
      </c>
      <c r="Z89" s="38">
        <f t="shared" si="126"/>
        <v>85.258062435789981</v>
      </c>
      <c r="AA89" s="52">
        <f t="shared" si="127"/>
        <v>31.458949741960744</v>
      </c>
      <c r="AB89" s="44">
        <f t="shared" si="161"/>
        <v>31.134987117077564</v>
      </c>
      <c r="AC89" s="145">
        <v>90</v>
      </c>
      <c r="AD89" s="41">
        <f t="shared" si="128"/>
        <v>877.5</v>
      </c>
      <c r="AE89" s="38">
        <f t="shared" si="129"/>
        <v>27.7</v>
      </c>
      <c r="AF89" s="39">
        <f t="shared" si="162"/>
        <v>0.8</v>
      </c>
      <c r="AG89" s="40">
        <f t="shared" si="163"/>
        <v>934.62210283006391</v>
      </c>
      <c r="AH89" s="51">
        <f t="shared" si="164"/>
        <v>11.743977901950812</v>
      </c>
      <c r="AI89" s="38">
        <f t="shared" si="130"/>
        <v>79.58309447047003</v>
      </c>
      <c r="AJ89" s="52">
        <f t="shared" si="131"/>
        <v>33.981450105169216</v>
      </c>
      <c r="AK89" s="44">
        <f t="shared" si="165"/>
        <v>33.628094411174757</v>
      </c>
      <c r="AL89" s="145">
        <v>90</v>
      </c>
      <c r="AM89" s="41">
        <f t="shared" si="132"/>
        <v>702</v>
      </c>
      <c r="AN89" s="38">
        <f t="shared" si="133"/>
        <v>27.7</v>
      </c>
      <c r="AO89" s="39">
        <f t="shared" si="166"/>
        <v>0.72</v>
      </c>
      <c r="AP89" s="40">
        <f t="shared" si="167"/>
        <v>843.67157412328208</v>
      </c>
      <c r="AQ89" s="51">
        <f t="shared" si="168"/>
        <v>11.517741716983499</v>
      </c>
      <c r="AR89" s="38">
        <f t="shared" si="134"/>
        <v>73.249738955271525</v>
      </c>
      <c r="AS89" s="52">
        <f t="shared" si="135"/>
        <v>36.449329516650678</v>
      </c>
      <c r="AT89" s="44">
        <f t="shared" si="169"/>
        <v>36.064753683893557</v>
      </c>
      <c r="AU89" s="145">
        <v>90</v>
      </c>
      <c r="AV89" s="41">
        <f t="shared" si="136"/>
        <v>631.80000000000007</v>
      </c>
      <c r="AW89" s="38">
        <f t="shared" si="137"/>
        <v>27.7</v>
      </c>
      <c r="AX89" s="39">
        <f t="shared" si="170"/>
        <v>0.69</v>
      </c>
      <c r="AY89" s="40">
        <f t="shared" si="171"/>
        <v>800.39989967849613</v>
      </c>
      <c r="AZ89" s="51">
        <f t="shared" si="172"/>
        <v>11.419382803613585</v>
      </c>
      <c r="BA89" s="38">
        <f t="shared" si="138"/>
        <v>70.091344991536246</v>
      </c>
      <c r="BB89" s="52">
        <f t="shared" si="139"/>
        <v>37.583519357576705</v>
      </c>
      <c r="BC89" s="44">
        <f t="shared" si="173"/>
        <v>37.183943692437438</v>
      </c>
      <c r="BD89" s="145">
        <v>90</v>
      </c>
      <c r="BE89" s="41">
        <f t="shared" si="140"/>
        <v>568.62000000000012</v>
      </c>
      <c r="BF89" s="38">
        <f t="shared" si="141"/>
        <v>27.7</v>
      </c>
      <c r="BG89" s="39">
        <f t="shared" si="174"/>
        <v>0.65</v>
      </c>
      <c r="BH89" s="40">
        <f t="shared" si="175"/>
        <v>757.24555672435736</v>
      </c>
      <c r="BI89" s="51">
        <f t="shared" si="176"/>
        <v>11.326071345285149</v>
      </c>
      <c r="BJ89" s="38">
        <f t="shared" si="142"/>
        <v>66.858624993527513</v>
      </c>
      <c r="BK89" s="52">
        <f t="shared" si="143"/>
        <v>38.692136761355037</v>
      </c>
      <c r="BL89" s="44">
        <f t="shared" si="177"/>
        <v>38.277571042700181</v>
      </c>
      <c r="BM89" s="145">
        <v>90</v>
      </c>
      <c r="BN89" s="41">
        <f t="shared" si="144"/>
        <v>511.7580000000001</v>
      </c>
      <c r="BO89" s="38">
        <f t="shared" si="145"/>
        <v>27.7</v>
      </c>
      <c r="BP89" s="39">
        <f t="shared" si="178"/>
        <v>0.61</v>
      </c>
      <c r="BQ89" s="40">
        <f t="shared" si="179"/>
        <v>714.44552471273732</v>
      </c>
      <c r="BR89" s="51">
        <f t="shared" si="180"/>
        <v>11.237548323252227</v>
      </c>
      <c r="BS89" s="38">
        <f t="shared" si="146"/>
        <v>63.576636483461336</v>
      </c>
      <c r="BT89" s="52">
        <f t="shared" si="147"/>
        <v>39.771458068947112</v>
      </c>
      <c r="BU89" s="44">
        <f t="shared" si="181"/>
        <v>39.342028861150162</v>
      </c>
      <c r="BV89" s="6">
        <v>90</v>
      </c>
      <c r="BX89" s="82">
        <v>90</v>
      </c>
      <c r="BY89" s="108">
        <f t="shared" si="148"/>
        <v>511.7580000000001</v>
      </c>
      <c r="BZ89" s="162">
        <f t="shared" si="182"/>
        <v>26.639477666912185</v>
      </c>
      <c r="CA89" s="108">
        <f t="shared" si="183"/>
        <v>39.349300596676336</v>
      </c>
      <c r="CB89" s="109">
        <f t="shared" si="149"/>
        <v>714.44552471273732</v>
      </c>
      <c r="CC89" s="110">
        <f t="shared" si="184"/>
        <v>0.61</v>
      </c>
      <c r="CD89" s="90">
        <f t="shared" si="185"/>
        <v>11.237548323252227</v>
      </c>
      <c r="CE89" s="91">
        <f t="shared" si="83"/>
        <v>63.576636483461336</v>
      </c>
      <c r="CF89" s="92">
        <f t="shared" si="84"/>
        <v>39.771458068947112</v>
      </c>
      <c r="CG89" s="93">
        <f t="shared" si="85"/>
        <v>39.349300596676336</v>
      </c>
      <c r="CH89" s="22"/>
      <c r="CI89" s="82">
        <v>90</v>
      </c>
      <c r="CJ89" s="108">
        <f t="shared" si="186"/>
        <v>511.7580000000001</v>
      </c>
      <c r="CK89" s="108">
        <f t="shared" si="187"/>
        <v>26.639477666912185</v>
      </c>
      <c r="CL89" s="108">
        <f t="shared" si="188"/>
        <v>39.349300596676336</v>
      </c>
      <c r="CM89" s="108">
        <f t="shared" si="189"/>
        <v>714.44552471273732</v>
      </c>
      <c r="CN89" s="116">
        <f t="shared" si="190"/>
        <v>0.61</v>
      </c>
      <c r="CO89" s="108">
        <f t="shared" si="191"/>
        <v>1662.1268900262801</v>
      </c>
      <c r="CP89" s="116">
        <f t="shared" si="192"/>
        <v>24.737809336106682</v>
      </c>
    </row>
    <row r="90" spans="1:94" ht="15" customHeight="1">
      <c r="A90" s="15">
        <v>91</v>
      </c>
      <c r="B90" s="30">
        <f t="shared" si="118"/>
        <v>1950</v>
      </c>
      <c r="C90" s="27">
        <f t="shared" si="194"/>
        <v>27.8</v>
      </c>
      <c r="D90" s="119">
        <f t="shared" si="150"/>
        <v>1537.3508203414322</v>
      </c>
      <c r="E90" s="28">
        <f t="shared" si="193"/>
        <v>1.05</v>
      </c>
      <c r="F90" s="29">
        <f t="shared" si="195"/>
        <v>1232.1375842901632</v>
      </c>
      <c r="G90" s="49">
        <f t="shared" si="151"/>
        <v>12.833230708311753</v>
      </c>
      <c r="H90" s="27">
        <f t="shared" si="152"/>
        <v>96.011488634123864</v>
      </c>
      <c r="I90" s="50">
        <f t="shared" si="119"/>
        <v>25.037983870445785</v>
      </c>
      <c r="J90" s="43">
        <f t="shared" si="153"/>
        <v>24.769539192219931</v>
      </c>
      <c r="K90" s="145">
        <v>91</v>
      </c>
      <c r="L90" s="31">
        <f t="shared" si="120"/>
        <v>1462.5</v>
      </c>
      <c r="M90" s="27">
        <f t="shared" si="121"/>
        <v>27.8</v>
      </c>
      <c r="N90" s="28">
        <f t="shared" si="154"/>
        <v>0.97</v>
      </c>
      <c r="O90" s="29">
        <f t="shared" si="155"/>
        <v>1136.0547933463592</v>
      </c>
      <c r="P90" s="49">
        <f t="shared" si="156"/>
        <v>12.403702966914224</v>
      </c>
      <c r="Q90" s="27">
        <f t="shared" si="122"/>
        <v>91.589970864078609</v>
      </c>
      <c r="R90" s="50">
        <f t="shared" si="123"/>
        <v>28.237814593689759</v>
      </c>
      <c r="S90" s="43">
        <f t="shared" si="157"/>
        <v>27.944696469964882</v>
      </c>
      <c r="T90" s="145">
        <v>91</v>
      </c>
      <c r="U90" s="31">
        <f t="shared" si="124"/>
        <v>1096.875</v>
      </c>
      <c r="V90" s="27">
        <f t="shared" si="125"/>
        <v>27.8</v>
      </c>
      <c r="W90" s="28">
        <f t="shared" si="158"/>
        <v>0.88</v>
      </c>
      <c r="X90" s="29">
        <f t="shared" si="159"/>
        <v>1029.0592871941103</v>
      </c>
      <c r="Y90" s="49">
        <f t="shared" si="160"/>
        <v>12.031721031233815</v>
      </c>
      <c r="Z90" s="27">
        <f t="shared" si="126"/>
        <v>85.52885198407759</v>
      </c>
      <c r="AA90" s="50">
        <f t="shared" si="127"/>
        <v>31.50886878262369</v>
      </c>
      <c r="AB90" s="43">
        <f t="shared" si="161"/>
        <v>31.182739703264001</v>
      </c>
      <c r="AC90" s="145">
        <v>91</v>
      </c>
      <c r="AD90" s="31">
        <f t="shared" si="128"/>
        <v>877.5</v>
      </c>
      <c r="AE90" s="27">
        <f t="shared" si="129"/>
        <v>27.8</v>
      </c>
      <c r="AF90" s="28">
        <f t="shared" si="162"/>
        <v>0.8</v>
      </c>
      <c r="AG90" s="29">
        <f t="shared" si="163"/>
        <v>940.48304909785782</v>
      </c>
      <c r="AH90" s="49">
        <f t="shared" si="164"/>
        <v>11.777868147084209</v>
      </c>
      <c r="AI90" s="27">
        <f t="shared" si="130"/>
        <v>79.851721665833793</v>
      </c>
      <c r="AJ90" s="50">
        <f t="shared" si="131"/>
        <v>34.038752800229894</v>
      </c>
      <c r="AK90" s="43">
        <f t="shared" si="165"/>
        <v>33.683164664658648</v>
      </c>
      <c r="AL90" s="145">
        <v>91</v>
      </c>
      <c r="AM90" s="31">
        <f t="shared" si="132"/>
        <v>702</v>
      </c>
      <c r="AN90" s="27">
        <f t="shared" si="133"/>
        <v>27.8</v>
      </c>
      <c r="AO90" s="28">
        <f t="shared" si="166"/>
        <v>0.73</v>
      </c>
      <c r="AP90" s="29">
        <f t="shared" si="167"/>
        <v>849.12278568347972</v>
      </c>
      <c r="AQ90" s="49">
        <f t="shared" si="168"/>
        <v>11.550815224987051</v>
      </c>
      <c r="AR90" s="27">
        <f t="shared" si="134"/>
        <v>73.511935663781827</v>
      </c>
      <c r="AS90" s="50">
        <f t="shared" si="135"/>
        <v>36.514506249244661</v>
      </c>
      <c r="AT90" s="43">
        <f t="shared" si="169"/>
        <v>36.127609378369847</v>
      </c>
      <c r="AU90" s="145">
        <v>91</v>
      </c>
      <c r="AV90" s="31">
        <f t="shared" si="136"/>
        <v>631.80000000000007</v>
      </c>
      <c r="AW90" s="27">
        <f t="shared" si="137"/>
        <v>27.8</v>
      </c>
      <c r="AX90" s="28">
        <f t="shared" si="170"/>
        <v>0.69</v>
      </c>
      <c r="AY90" s="29">
        <f t="shared" si="171"/>
        <v>805.64403453422688</v>
      </c>
      <c r="AZ90" s="49">
        <f t="shared" si="172"/>
        <v>11.452101225287281</v>
      </c>
      <c r="BA90" s="27">
        <f t="shared" si="138"/>
        <v>70.3490144459509</v>
      </c>
      <c r="BB90" s="50">
        <f t="shared" si="139"/>
        <v>37.652538157743379</v>
      </c>
      <c r="BC90" s="43">
        <f t="shared" si="173"/>
        <v>37.250593183739923</v>
      </c>
      <c r="BD90" s="145">
        <v>91</v>
      </c>
      <c r="BE90" s="31">
        <f t="shared" si="140"/>
        <v>568.62000000000012</v>
      </c>
      <c r="BF90" s="27">
        <f t="shared" si="141"/>
        <v>27.8</v>
      </c>
      <c r="BG90" s="28">
        <f t="shared" si="174"/>
        <v>0.65</v>
      </c>
      <c r="BH90" s="29">
        <f t="shared" si="175"/>
        <v>762.27537990129917</v>
      </c>
      <c r="BI90" s="49">
        <f t="shared" si="176"/>
        <v>11.358452902488347</v>
      </c>
      <c r="BJ90" s="27">
        <f t="shared" si="142"/>
        <v>67.110845679899256</v>
      </c>
      <c r="BK90" s="50">
        <f t="shared" si="143"/>
        <v>38.76505009768173</v>
      </c>
      <c r="BL90" s="43">
        <f t="shared" si="177"/>
        <v>38.348063462609808</v>
      </c>
      <c r="BM90" s="145">
        <v>91</v>
      </c>
      <c r="BN90" s="31">
        <f t="shared" si="144"/>
        <v>511.7580000000001</v>
      </c>
      <c r="BO90" s="27">
        <f t="shared" si="145"/>
        <v>27.8</v>
      </c>
      <c r="BP90" s="28">
        <f t="shared" si="178"/>
        <v>0.61</v>
      </c>
      <c r="BQ90" s="29">
        <f t="shared" si="179"/>
        <v>719.25510345495593</v>
      </c>
      <c r="BR90" s="49">
        <f t="shared" si="180"/>
        <v>11.269610302758554</v>
      </c>
      <c r="BS90" s="27">
        <f t="shared" si="146"/>
        <v>63.822535485446025</v>
      </c>
      <c r="BT90" s="50">
        <f t="shared" si="147"/>
        <v>39.848297016351033</v>
      </c>
      <c r="BU90" s="43">
        <f t="shared" si="181"/>
        <v>39.416392554561561</v>
      </c>
      <c r="BV90" s="15">
        <v>91</v>
      </c>
      <c r="BX90" s="80">
        <v>91</v>
      </c>
      <c r="BY90" s="102">
        <f t="shared" si="148"/>
        <v>511.7580000000001</v>
      </c>
      <c r="BZ90" s="163">
        <f t="shared" si="182"/>
        <v>26.731503542966021</v>
      </c>
      <c r="CA90" s="102">
        <f t="shared" si="183"/>
        <v>39.423718966654732</v>
      </c>
      <c r="CB90" s="103">
        <f t="shared" si="149"/>
        <v>719.25510345495593</v>
      </c>
      <c r="CC90" s="104">
        <f t="shared" si="184"/>
        <v>0.61</v>
      </c>
      <c r="CD90" s="94">
        <f t="shared" si="185"/>
        <v>11.269610302758554</v>
      </c>
      <c r="CE90" s="95">
        <f t="shared" si="83"/>
        <v>63.822535485446025</v>
      </c>
      <c r="CF90" s="96">
        <f t="shared" si="84"/>
        <v>39.848297016351033</v>
      </c>
      <c r="CG90" s="97">
        <f t="shared" si="85"/>
        <v>39.423718966654732</v>
      </c>
      <c r="CH90" s="22"/>
      <c r="CI90" s="80">
        <v>91</v>
      </c>
      <c r="CJ90" s="102">
        <f t="shared" si="186"/>
        <v>511.7580000000001</v>
      </c>
      <c r="CK90" s="102">
        <f t="shared" si="187"/>
        <v>26.731503542966021</v>
      </c>
      <c r="CL90" s="102">
        <f t="shared" si="188"/>
        <v>39.423718966654732</v>
      </c>
      <c r="CM90" s="102">
        <f t="shared" si="189"/>
        <v>719.25510345495593</v>
      </c>
      <c r="CN90" s="114">
        <f t="shared" si="190"/>
        <v>0.61</v>
      </c>
      <c r="CO90" s="102">
        <f t="shared" si="191"/>
        <v>1660.2926910062606</v>
      </c>
      <c r="CP90" s="114">
        <f t="shared" si="192"/>
        <v>24.769539192219931</v>
      </c>
    </row>
    <row r="91" spans="1:94" ht="15" customHeight="1">
      <c r="A91" s="4">
        <v>92</v>
      </c>
      <c r="B91" s="34">
        <f t="shared" si="118"/>
        <v>1950</v>
      </c>
      <c r="C91" s="32">
        <f t="shared" si="194"/>
        <v>27.9</v>
      </c>
      <c r="D91" s="121">
        <f t="shared" si="150"/>
        <v>1535.5179736837035</v>
      </c>
      <c r="E91" s="33">
        <f t="shared" si="193"/>
        <v>1.05</v>
      </c>
      <c r="F91" s="35">
        <f t="shared" si="195"/>
        <v>1239.0875723432323</v>
      </c>
      <c r="G91" s="53">
        <f t="shared" si="151"/>
        <v>12.870917221651</v>
      </c>
      <c r="H91" s="32">
        <f t="shared" si="152"/>
        <v>96.27033963507148</v>
      </c>
      <c r="I91" s="54">
        <f t="shared" si="119"/>
        <v>25.071712879459202</v>
      </c>
      <c r="J91" s="45">
        <f t="shared" si="153"/>
        <v>24.801144199254132</v>
      </c>
      <c r="K91" s="145">
        <v>92</v>
      </c>
      <c r="L91" s="36">
        <f t="shared" si="120"/>
        <v>1462.5</v>
      </c>
      <c r="M91" s="32">
        <f t="shared" si="121"/>
        <v>27.9</v>
      </c>
      <c r="N91" s="33">
        <f t="shared" si="154"/>
        <v>0.97</v>
      </c>
      <c r="O91" s="35">
        <f t="shared" si="155"/>
        <v>1142.6891093388008</v>
      </c>
      <c r="P91" s="53">
        <f t="shared" si="156"/>
        <v>12.439844416435498</v>
      </c>
      <c r="Q91" s="32">
        <f t="shared" si="122"/>
        <v>91.857186560073217</v>
      </c>
      <c r="R91" s="54">
        <f t="shared" si="123"/>
        <v>28.278976806209897</v>
      </c>
      <c r="S91" s="45">
        <f t="shared" si="157"/>
        <v>27.983740879944502</v>
      </c>
      <c r="T91" s="145">
        <v>92</v>
      </c>
      <c r="U91" s="36">
        <f t="shared" si="124"/>
        <v>1096.875</v>
      </c>
      <c r="V91" s="32">
        <f t="shared" si="125"/>
        <v>27.9</v>
      </c>
      <c r="W91" s="33">
        <f t="shared" si="158"/>
        <v>0.88</v>
      </c>
      <c r="X91" s="35">
        <f t="shared" si="159"/>
        <v>1035.2971281877387</v>
      </c>
      <c r="Y91" s="53">
        <f t="shared" si="160"/>
        <v>12.06652441623825</v>
      </c>
      <c r="Z91" s="32">
        <f t="shared" si="126"/>
        <v>85.79911600680235</v>
      </c>
      <c r="AA91" s="54">
        <f t="shared" si="127"/>
        <v>31.558612213076167</v>
      </c>
      <c r="AB91" s="45">
        <f t="shared" si="161"/>
        <v>31.230320769201771</v>
      </c>
      <c r="AC91" s="145">
        <v>92</v>
      </c>
      <c r="AD91" s="36">
        <f t="shared" si="128"/>
        <v>877.5</v>
      </c>
      <c r="AE91" s="32">
        <f t="shared" si="129"/>
        <v>27.9</v>
      </c>
      <c r="AF91" s="33">
        <f t="shared" si="162"/>
        <v>0.8</v>
      </c>
      <c r="AG91" s="35">
        <f t="shared" si="163"/>
        <v>946.3568102180318</v>
      </c>
      <c r="AH91" s="53">
        <f t="shared" si="164"/>
        <v>11.811758392217603</v>
      </c>
      <c r="AI91" s="32">
        <f t="shared" si="130"/>
        <v>80.119892296608143</v>
      </c>
      <c r="AJ91" s="54">
        <f t="shared" si="131"/>
        <v>34.095862043002022</v>
      </c>
      <c r="AK91" s="45">
        <f t="shared" si="165"/>
        <v>33.738045971357785</v>
      </c>
      <c r="AL91" s="145">
        <v>92</v>
      </c>
      <c r="AM91" s="36">
        <f t="shared" si="132"/>
        <v>702</v>
      </c>
      <c r="AN91" s="32">
        <f t="shared" si="133"/>
        <v>27.9</v>
      </c>
      <c r="AO91" s="33">
        <f t="shared" si="166"/>
        <v>0.73</v>
      </c>
      <c r="AP91" s="35">
        <f t="shared" si="167"/>
        <v>854.58697521274212</v>
      </c>
      <c r="AQ91" s="53">
        <f t="shared" si="168"/>
        <v>11.5838887329906</v>
      </c>
      <c r="AR91" s="32">
        <f t="shared" si="134"/>
        <v>73.773755507414506</v>
      </c>
      <c r="AS91" s="54">
        <f t="shared" si="135"/>
        <v>36.579473420508727</v>
      </c>
      <c r="AT91" s="45">
        <f t="shared" si="169"/>
        <v>36.190260392199598</v>
      </c>
      <c r="AU91" s="145">
        <v>92</v>
      </c>
      <c r="AV91" s="36">
        <f t="shared" si="136"/>
        <v>631.80000000000007</v>
      </c>
      <c r="AW91" s="32">
        <f t="shared" si="137"/>
        <v>27.9</v>
      </c>
      <c r="AX91" s="33">
        <f t="shared" si="170"/>
        <v>0.69</v>
      </c>
      <c r="AY91" s="35">
        <f t="shared" si="171"/>
        <v>810.90115892319739</v>
      </c>
      <c r="AZ91" s="53">
        <f t="shared" si="172"/>
        <v>11.484819646960975</v>
      </c>
      <c r="BA91" s="32">
        <f t="shared" si="138"/>
        <v>70.606346799513901</v>
      </c>
      <c r="BB91" s="54">
        <f t="shared" si="139"/>
        <v>37.721340626890125</v>
      </c>
      <c r="BC91" s="45">
        <f t="shared" si="173"/>
        <v>37.317031382371937</v>
      </c>
      <c r="BD91" s="145">
        <v>92</v>
      </c>
      <c r="BE91" s="36">
        <f t="shared" si="140"/>
        <v>568.62000000000012</v>
      </c>
      <c r="BF91" s="32">
        <f t="shared" si="141"/>
        <v>27.9</v>
      </c>
      <c r="BG91" s="33">
        <f t="shared" si="174"/>
        <v>0.65</v>
      </c>
      <c r="BH91" s="35">
        <f t="shared" si="175"/>
        <v>767.31815597083323</v>
      </c>
      <c r="BI91" s="53">
        <f t="shared" si="176"/>
        <v>11.39083445969154</v>
      </c>
      <c r="BJ91" s="32">
        <f t="shared" si="142"/>
        <v>67.362769486829322</v>
      </c>
      <c r="BK91" s="54">
        <f t="shared" si="143"/>
        <v>38.837740966007004</v>
      </c>
      <c r="BL91" s="45">
        <f t="shared" si="177"/>
        <v>38.418338595797771</v>
      </c>
      <c r="BM91" s="145">
        <v>92</v>
      </c>
      <c r="BN91" s="36">
        <f t="shared" si="144"/>
        <v>511.7580000000001</v>
      </c>
      <c r="BO91" s="32">
        <f t="shared" si="145"/>
        <v>27.9</v>
      </c>
      <c r="BP91" s="33">
        <f t="shared" si="178"/>
        <v>0.62</v>
      </c>
      <c r="BQ91" s="35">
        <f t="shared" si="179"/>
        <v>724.07754708488869</v>
      </c>
      <c r="BR91" s="53">
        <f t="shared" si="180"/>
        <v>11.301672282264878</v>
      </c>
      <c r="BS91" s="32">
        <f t="shared" si="146"/>
        <v>64.068177611303213</v>
      </c>
      <c r="BT91" s="54">
        <f t="shared" si="147"/>
        <v>39.92490804335894</v>
      </c>
      <c r="BU91" s="45">
        <f t="shared" si="181"/>
        <v>39.490533635842986</v>
      </c>
      <c r="BV91" s="4">
        <v>92</v>
      </c>
      <c r="BX91" s="78">
        <v>92</v>
      </c>
      <c r="BY91" s="105">
        <f t="shared" si="148"/>
        <v>511.7580000000001</v>
      </c>
      <c r="BZ91" s="164">
        <f t="shared" si="182"/>
        <v>26.823529419019849</v>
      </c>
      <c r="CA91" s="105">
        <f t="shared" si="183"/>
        <v>39.49791472450314</v>
      </c>
      <c r="CB91" s="106">
        <f t="shared" si="149"/>
        <v>724.07754708488869</v>
      </c>
      <c r="CC91" s="107">
        <f t="shared" si="184"/>
        <v>0.62</v>
      </c>
      <c r="CD91" s="88">
        <f t="shared" si="185"/>
        <v>11.301672282264878</v>
      </c>
      <c r="CE91" s="23">
        <f t="shared" si="83"/>
        <v>64.068177611303213</v>
      </c>
      <c r="CF91" s="24">
        <f t="shared" si="84"/>
        <v>39.92490804335894</v>
      </c>
      <c r="CG91" s="89">
        <f t="shared" si="85"/>
        <v>39.49791472450314</v>
      </c>
      <c r="CH91" s="22"/>
      <c r="CI91" s="78">
        <v>92</v>
      </c>
      <c r="CJ91" s="105">
        <f t="shared" si="186"/>
        <v>511.7580000000001</v>
      </c>
      <c r="CK91" s="105">
        <f t="shared" si="187"/>
        <v>26.823529419019849</v>
      </c>
      <c r="CL91" s="105">
        <f t="shared" si="188"/>
        <v>39.49791472450314</v>
      </c>
      <c r="CM91" s="105">
        <f t="shared" si="189"/>
        <v>724.07754708488869</v>
      </c>
      <c r="CN91" s="115">
        <f t="shared" si="190"/>
        <v>0.62</v>
      </c>
      <c r="CO91" s="105">
        <f t="shared" si="191"/>
        <v>1658.459844348532</v>
      </c>
      <c r="CP91" s="115">
        <f t="shared" si="192"/>
        <v>24.801144199254132</v>
      </c>
    </row>
    <row r="92" spans="1:94" ht="15" customHeight="1">
      <c r="A92" s="4">
        <v>93</v>
      </c>
      <c r="B92" s="34">
        <f t="shared" si="118"/>
        <v>1950</v>
      </c>
      <c r="C92" s="32">
        <f t="shared" si="194"/>
        <v>28</v>
      </c>
      <c r="D92" s="121">
        <f t="shared" si="150"/>
        <v>1533.6864942706643</v>
      </c>
      <c r="E92" s="33">
        <f t="shared" si="193"/>
        <v>1.05</v>
      </c>
      <c r="F92" s="35">
        <f t="shared" si="195"/>
        <v>1246.048968644885</v>
      </c>
      <c r="G92" s="53">
        <f t="shared" si="151"/>
        <v>12.908603734990251</v>
      </c>
      <c r="H92" s="32">
        <f t="shared" si="152"/>
        <v>96.528562982170286</v>
      </c>
      <c r="I92" s="54">
        <f t="shared" si="119"/>
        <v>25.105314953198089</v>
      </c>
      <c r="J92" s="45">
        <f t="shared" si="153"/>
        <v>24.832625227336347</v>
      </c>
      <c r="K92" s="145">
        <v>93</v>
      </c>
      <c r="L92" s="36">
        <f t="shared" si="120"/>
        <v>1462.5</v>
      </c>
      <c r="M92" s="32">
        <f t="shared" si="121"/>
        <v>28</v>
      </c>
      <c r="N92" s="33">
        <f t="shared" si="154"/>
        <v>0.97</v>
      </c>
      <c r="O92" s="35">
        <f t="shared" si="155"/>
        <v>1149.3353815560527</v>
      </c>
      <c r="P92" s="53">
        <f t="shared" si="156"/>
        <v>12.475985865956773</v>
      </c>
      <c r="Q92" s="32">
        <f t="shared" si="122"/>
        <v>92.123812410868837</v>
      </c>
      <c r="R92" s="54">
        <f t="shared" si="123"/>
        <v>28.319988528328615</v>
      </c>
      <c r="S92" s="45">
        <f t="shared" si="157"/>
        <v>28.022638304444143</v>
      </c>
      <c r="T92" s="145">
        <v>93</v>
      </c>
      <c r="U92" s="36">
        <f t="shared" si="124"/>
        <v>1096.875</v>
      </c>
      <c r="V92" s="32">
        <f t="shared" si="125"/>
        <v>28</v>
      </c>
      <c r="W92" s="33">
        <f t="shared" si="158"/>
        <v>0.88</v>
      </c>
      <c r="X92" s="35">
        <f t="shared" si="159"/>
        <v>1041.5474409799906</v>
      </c>
      <c r="Y92" s="53">
        <f t="shared" si="160"/>
        <v>12.101327801242689</v>
      </c>
      <c r="Z92" s="32">
        <f t="shared" si="126"/>
        <v>86.068856086439851</v>
      </c>
      <c r="AA92" s="54">
        <f t="shared" si="127"/>
        <v>31.608181152995328</v>
      </c>
      <c r="AB92" s="45">
        <f t="shared" si="161"/>
        <v>31.277731408490748</v>
      </c>
      <c r="AC92" s="145">
        <v>93</v>
      </c>
      <c r="AD92" s="36">
        <f t="shared" si="128"/>
        <v>877.5</v>
      </c>
      <c r="AE92" s="32">
        <f t="shared" si="129"/>
        <v>28</v>
      </c>
      <c r="AF92" s="33">
        <f t="shared" si="162"/>
        <v>0.81</v>
      </c>
      <c r="AG92" s="35">
        <f t="shared" si="163"/>
        <v>952.24335147738395</v>
      </c>
      <c r="AH92" s="53">
        <f t="shared" si="164"/>
        <v>11.845648637351001</v>
      </c>
      <c r="AI92" s="32">
        <f t="shared" si="130"/>
        <v>80.387607351008739</v>
      </c>
      <c r="AJ92" s="54">
        <f t="shared" si="131"/>
        <v>34.152779013863146</v>
      </c>
      <c r="AK92" s="45">
        <f t="shared" si="165"/>
        <v>33.79273948415873</v>
      </c>
      <c r="AL92" s="145">
        <v>93</v>
      </c>
      <c r="AM92" s="36">
        <f t="shared" si="132"/>
        <v>702</v>
      </c>
      <c r="AN92" s="32">
        <f t="shared" si="133"/>
        <v>28</v>
      </c>
      <c r="AO92" s="33">
        <f t="shared" si="166"/>
        <v>0.73</v>
      </c>
      <c r="AP92" s="35">
        <f t="shared" si="167"/>
        <v>860.06411021720078</v>
      </c>
      <c r="AQ92" s="53">
        <f t="shared" si="168"/>
        <v>11.616962240994152</v>
      </c>
      <c r="AR92" s="32">
        <f t="shared" si="134"/>
        <v>74.035198907868576</v>
      </c>
      <c r="AS92" s="54">
        <f t="shared" si="135"/>
        <v>36.644232249408653</v>
      </c>
      <c r="AT92" s="45">
        <f t="shared" si="169"/>
        <v>36.252707915958865</v>
      </c>
      <c r="AU92" s="145">
        <v>93</v>
      </c>
      <c r="AV92" s="36">
        <f t="shared" si="136"/>
        <v>631.80000000000007</v>
      </c>
      <c r="AW92" s="32">
        <f t="shared" si="137"/>
        <v>28</v>
      </c>
      <c r="AX92" s="33">
        <f t="shared" si="170"/>
        <v>0.69</v>
      </c>
      <c r="AY92" s="35">
        <f t="shared" si="171"/>
        <v>816.17124181222812</v>
      </c>
      <c r="AZ92" s="53">
        <f t="shared" si="172"/>
        <v>11.51753806863467</v>
      </c>
      <c r="BA92" s="32">
        <f t="shared" si="138"/>
        <v>70.863342230652592</v>
      </c>
      <c r="BB92" s="54">
        <f t="shared" si="139"/>
        <v>37.789927994186009</v>
      </c>
      <c r="BC92" s="45">
        <f t="shared" si="173"/>
        <v>37.38325948887519</v>
      </c>
      <c r="BD92" s="145">
        <v>93</v>
      </c>
      <c r="BE92" s="36">
        <f t="shared" si="140"/>
        <v>568.62000000000012</v>
      </c>
      <c r="BF92" s="32">
        <f t="shared" si="141"/>
        <v>28</v>
      </c>
      <c r="BG92" s="33">
        <f t="shared" si="174"/>
        <v>0.65</v>
      </c>
      <c r="BH92" s="35">
        <f t="shared" si="175"/>
        <v>772.37385559868096</v>
      </c>
      <c r="BI92" s="53">
        <f t="shared" si="176"/>
        <v>11.423216016894736</v>
      </c>
      <c r="BJ92" s="32">
        <f t="shared" si="142"/>
        <v>67.614396371070427</v>
      </c>
      <c r="BK92" s="54">
        <f t="shared" si="143"/>
        <v>38.910210600710883</v>
      </c>
      <c r="BL92" s="45">
        <f t="shared" si="177"/>
        <v>38.488397647895376</v>
      </c>
      <c r="BM92" s="145">
        <v>93</v>
      </c>
      <c r="BN92" s="36">
        <f t="shared" si="144"/>
        <v>511.7580000000001</v>
      </c>
      <c r="BO92" s="32">
        <f t="shared" si="145"/>
        <v>28</v>
      </c>
      <c r="BP92" s="33">
        <f t="shared" si="178"/>
        <v>0.62</v>
      </c>
      <c r="BQ92" s="35">
        <f t="shared" si="179"/>
        <v>728.91282817365004</v>
      </c>
      <c r="BR92" s="53">
        <f t="shared" si="180"/>
        <v>11.333734261771204</v>
      </c>
      <c r="BS92" s="32">
        <f t="shared" si="146"/>
        <v>64.31356262095187</v>
      </c>
      <c r="BT92" s="54">
        <f t="shared" si="147"/>
        <v>40.001292384857763</v>
      </c>
      <c r="BU92" s="45">
        <f t="shared" si="181"/>
        <v>39.564453311120822</v>
      </c>
      <c r="BV92" s="4">
        <v>93</v>
      </c>
      <c r="BX92" s="78">
        <v>93</v>
      </c>
      <c r="BY92" s="105">
        <f t="shared" si="148"/>
        <v>511.7580000000001</v>
      </c>
      <c r="BZ92" s="164">
        <f t="shared" si="182"/>
        <v>26.915555295073688</v>
      </c>
      <c r="CA92" s="105">
        <f t="shared" si="183"/>
        <v>39.571889076347965</v>
      </c>
      <c r="CB92" s="106">
        <f t="shared" si="149"/>
        <v>728.91282817365004</v>
      </c>
      <c r="CC92" s="107">
        <f t="shared" si="184"/>
        <v>0.62</v>
      </c>
      <c r="CD92" s="88">
        <f t="shared" si="185"/>
        <v>11.333734261771204</v>
      </c>
      <c r="CE92" s="23">
        <f t="shared" si="83"/>
        <v>64.31356262095187</v>
      </c>
      <c r="CF92" s="24">
        <f t="shared" si="84"/>
        <v>40.001292384857763</v>
      </c>
      <c r="CG92" s="89">
        <f t="shared" si="85"/>
        <v>39.571889076347965</v>
      </c>
      <c r="CH92" s="22"/>
      <c r="CI92" s="78">
        <v>93</v>
      </c>
      <c r="CJ92" s="105">
        <f t="shared" si="186"/>
        <v>511.7580000000001</v>
      </c>
      <c r="CK92" s="105">
        <f t="shared" si="187"/>
        <v>26.915555295073688</v>
      </c>
      <c r="CL92" s="105">
        <f t="shared" si="188"/>
        <v>39.571889076347965</v>
      </c>
      <c r="CM92" s="105">
        <f t="shared" si="189"/>
        <v>728.91282817365004</v>
      </c>
      <c r="CN92" s="115">
        <f t="shared" si="190"/>
        <v>0.62</v>
      </c>
      <c r="CO92" s="105">
        <f t="shared" si="191"/>
        <v>1656.6283649354928</v>
      </c>
      <c r="CP92" s="115">
        <f t="shared" si="192"/>
        <v>24.832625227336347</v>
      </c>
    </row>
    <row r="93" spans="1:94" ht="15" customHeight="1">
      <c r="A93" s="4">
        <v>94</v>
      </c>
      <c r="B93" s="34">
        <f t="shared" si="118"/>
        <v>1950</v>
      </c>
      <c r="C93" s="32">
        <f t="shared" si="194"/>
        <v>28.1</v>
      </c>
      <c r="D93" s="121">
        <f t="shared" si="150"/>
        <v>1531.8563967961918</v>
      </c>
      <c r="E93" s="33">
        <f t="shared" si="193"/>
        <v>1.06</v>
      </c>
      <c r="F93" s="35">
        <f t="shared" si="195"/>
        <v>1253.0217394226947</v>
      </c>
      <c r="G93" s="53">
        <f t="shared" si="151"/>
        <v>12.946290248329504</v>
      </c>
      <c r="H93" s="32">
        <f t="shared" si="152"/>
        <v>96.786161548044674</v>
      </c>
      <c r="I93" s="54">
        <f t="shared" si="119"/>
        <v>25.138790973732345</v>
      </c>
      <c r="J93" s="45">
        <f t="shared" si="153"/>
        <v>24.86398313799307</v>
      </c>
      <c r="K93" s="145">
        <v>94</v>
      </c>
      <c r="L93" s="36">
        <f t="shared" si="120"/>
        <v>1462.5</v>
      </c>
      <c r="M93" s="32">
        <f t="shared" si="121"/>
        <v>28.1</v>
      </c>
      <c r="N93" s="33">
        <f t="shared" si="154"/>
        <v>0.97</v>
      </c>
      <c r="O93" s="35">
        <f t="shared" si="155"/>
        <v>1155.9935747596019</v>
      </c>
      <c r="P93" s="53">
        <f t="shared" si="156"/>
        <v>12.512127315478047</v>
      </c>
      <c r="Q93" s="32">
        <f t="shared" si="122"/>
        <v>92.389850711444367</v>
      </c>
      <c r="R93" s="54">
        <f t="shared" si="123"/>
        <v>28.360850765148111</v>
      </c>
      <c r="S93" s="45">
        <f t="shared" si="157"/>
        <v>28.061389725157188</v>
      </c>
      <c r="T93" s="145">
        <v>94</v>
      </c>
      <c r="U93" s="36">
        <f t="shared" si="124"/>
        <v>1096.875</v>
      </c>
      <c r="V93" s="32">
        <f t="shared" si="125"/>
        <v>28.1</v>
      </c>
      <c r="W93" s="33">
        <f t="shared" si="158"/>
        <v>0.88</v>
      </c>
      <c r="X93" s="35">
        <f t="shared" si="159"/>
        <v>1047.8101900579638</v>
      </c>
      <c r="Y93" s="53">
        <f t="shared" si="160"/>
        <v>12.136131186247129</v>
      </c>
      <c r="Z93" s="32">
        <f t="shared" si="126"/>
        <v>86.338073804390007</v>
      </c>
      <c r="AA93" s="54">
        <f t="shared" si="127"/>
        <v>31.657576711950767</v>
      </c>
      <c r="AB93" s="45">
        <f t="shared" si="161"/>
        <v>31.324972704858645</v>
      </c>
      <c r="AC93" s="145">
        <v>94</v>
      </c>
      <c r="AD93" s="36">
        <f t="shared" si="128"/>
        <v>877.5</v>
      </c>
      <c r="AE93" s="32">
        <f t="shared" si="129"/>
        <v>28.1</v>
      </c>
      <c r="AF93" s="33">
        <f t="shared" si="162"/>
        <v>0.81</v>
      </c>
      <c r="AG93" s="35">
        <f t="shared" si="163"/>
        <v>958.14263834617952</v>
      </c>
      <c r="AH93" s="53">
        <f t="shared" si="164"/>
        <v>11.879538882484399</v>
      </c>
      <c r="AI93" s="32">
        <f t="shared" si="130"/>
        <v>80.654867821418392</v>
      </c>
      <c r="AJ93" s="54">
        <f t="shared" si="131"/>
        <v>34.209504882963756</v>
      </c>
      <c r="AK93" s="45">
        <f t="shared" si="165"/>
        <v>33.847246345959157</v>
      </c>
      <c r="AL93" s="145">
        <v>94</v>
      </c>
      <c r="AM93" s="36">
        <f t="shared" si="132"/>
        <v>702</v>
      </c>
      <c r="AN93" s="32">
        <f t="shared" si="133"/>
        <v>28.1</v>
      </c>
      <c r="AO93" s="33">
        <f t="shared" si="166"/>
        <v>0.73</v>
      </c>
      <c r="AP93" s="35">
        <f t="shared" si="167"/>
        <v>865.55415835472161</v>
      </c>
      <c r="AQ93" s="53">
        <f t="shared" si="168"/>
        <v>11.650035748997704</v>
      </c>
      <c r="AR93" s="32">
        <f t="shared" si="134"/>
        <v>74.296266295078837</v>
      </c>
      <c r="AS93" s="54">
        <f t="shared" si="135"/>
        <v>36.708783944781949</v>
      </c>
      <c r="AT93" s="45">
        <f t="shared" si="169"/>
        <v>36.314953130331347</v>
      </c>
      <c r="AU93" s="145">
        <v>94</v>
      </c>
      <c r="AV93" s="36">
        <f t="shared" si="136"/>
        <v>631.80000000000007</v>
      </c>
      <c r="AW93" s="32">
        <f t="shared" si="137"/>
        <v>28.1</v>
      </c>
      <c r="AX93" s="33">
        <f t="shared" si="170"/>
        <v>0.69</v>
      </c>
      <c r="AY93" s="35">
        <f t="shared" si="171"/>
        <v>821.45425230307319</v>
      </c>
      <c r="AZ93" s="53">
        <f t="shared" si="172"/>
        <v>11.550256490308367</v>
      </c>
      <c r="BA93" s="32">
        <f t="shared" si="138"/>
        <v>71.12000092745491</v>
      </c>
      <c r="BB93" s="54">
        <f t="shared" si="139"/>
        <v>37.858301478783389</v>
      </c>
      <c r="BC93" s="45">
        <f t="shared" si="173"/>
        <v>37.449278694007987</v>
      </c>
      <c r="BD93" s="145">
        <v>94</v>
      </c>
      <c r="BE93" s="36">
        <f t="shared" si="140"/>
        <v>568.62000000000012</v>
      </c>
      <c r="BF93" s="32">
        <f t="shared" si="141"/>
        <v>28.1</v>
      </c>
      <c r="BG93" s="33">
        <f t="shared" si="174"/>
        <v>0.65</v>
      </c>
      <c r="BH93" s="35">
        <f t="shared" si="175"/>
        <v>777.44244956813975</v>
      </c>
      <c r="BI93" s="53">
        <f t="shared" si="176"/>
        <v>11.455597574097933</v>
      </c>
      <c r="BJ93" s="32">
        <f t="shared" si="142"/>
        <v>67.865726300127932</v>
      </c>
      <c r="BK93" s="54">
        <f t="shared" si="143"/>
        <v>38.98246022630186</v>
      </c>
      <c r="BL93" s="45">
        <f t="shared" si="177"/>
        <v>38.558241814892327</v>
      </c>
      <c r="BM93" s="145">
        <v>94</v>
      </c>
      <c r="BN93" s="36">
        <f t="shared" si="144"/>
        <v>511.7580000000001</v>
      </c>
      <c r="BO93" s="32">
        <f t="shared" si="145"/>
        <v>28.1</v>
      </c>
      <c r="BP93" s="33">
        <f t="shared" si="178"/>
        <v>0.62</v>
      </c>
      <c r="BQ93" s="35">
        <f t="shared" si="179"/>
        <v>733.76091939248704</v>
      </c>
      <c r="BR93" s="53">
        <f t="shared" si="180"/>
        <v>11.365796241277531</v>
      </c>
      <c r="BS93" s="32">
        <f t="shared" si="146"/>
        <v>64.558690285830011</v>
      </c>
      <c r="BT93" s="54">
        <f t="shared" si="147"/>
        <v>40.077451266034977</v>
      </c>
      <c r="BU93" s="45">
        <f t="shared" si="181"/>
        <v>39.638152777047942</v>
      </c>
      <c r="BV93" s="4">
        <v>94</v>
      </c>
      <c r="BX93" s="78">
        <v>94</v>
      </c>
      <c r="BY93" s="105">
        <f t="shared" si="148"/>
        <v>511.7580000000001</v>
      </c>
      <c r="BZ93" s="164">
        <f t="shared" si="182"/>
        <v>27.007581171127523</v>
      </c>
      <c r="CA93" s="105">
        <f t="shared" si="183"/>
        <v>39.645643218842075</v>
      </c>
      <c r="CB93" s="106">
        <f t="shared" si="149"/>
        <v>733.76091939248704</v>
      </c>
      <c r="CC93" s="107">
        <f t="shared" si="184"/>
        <v>0.62</v>
      </c>
      <c r="CD93" s="88">
        <f t="shared" si="185"/>
        <v>11.365796241277531</v>
      </c>
      <c r="CE93" s="23">
        <f t="shared" si="83"/>
        <v>64.558690285830011</v>
      </c>
      <c r="CF93" s="24">
        <f t="shared" si="84"/>
        <v>40.077451266034977</v>
      </c>
      <c r="CG93" s="89">
        <f t="shared" si="85"/>
        <v>39.645643218842075</v>
      </c>
      <c r="CH93" s="22"/>
      <c r="CI93" s="78">
        <v>94</v>
      </c>
      <c r="CJ93" s="105">
        <f t="shared" si="186"/>
        <v>511.7580000000001</v>
      </c>
      <c r="CK93" s="105">
        <f t="shared" si="187"/>
        <v>27.007581171127523</v>
      </c>
      <c r="CL93" s="105">
        <f t="shared" si="188"/>
        <v>39.645643218842075</v>
      </c>
      <c r="CM93" s="105">
        <f t="shared" si="189"/>
        <v>733.76091939248704</v>
      </c>
      <c r="CN93" s="115">
        <f t="shared" si="190"/>
        <v>0.62</v>
      </c>
      <c r="CO93" s="105">
        <f t="shared" si="191"/>
        <v>1654.7982674610203</v>
      </c>
      <c r="CP93" s="115">
        <f t="shared" si="192"/>
        <v>24.86398313799307</v>
      </c>
    </row>
    <row r="94" spans="1:94" ht="15" customHeight="1">
      <c r="A94" s="4">
        <v>95</v>
      </c>
      <c r="B94" s="34">
        <f t="shared" si="118"/>
        <v>1950</v>
      </c>
      <c r="C94" s="32">
        <f t="shared" si="194"/>
        <v>28.1</v>
      </c>
      <c r="D94" s="121">
        <f t="shared" si="150"/>
        <v>1531.8563967961918</v>
      </c>
      <c r="E94" s="33">
        <f t="shared" si="193"/>
        <v>1.06</v>
      </c>
      <c r="F94" s="35">
        <f t="shared" si="195"/>
        <v>1253.0217394226947</v>
      </c>
      <c r="G94" s="53">
        <f t="shared" si="151"/>
        <v>12.946290248329504</v>
      </c>
      <c r="H94" s="32">
        <f t="shared" si="152"/>
        <v>96.786161548044674</v>
      </c>
      <c r="I94" s="54">
        <f t="shared" si="119"/>
        <v>25.138790973732345</v>
      </c>
      <c r="J94" s="45">
        <f t="shared" si="153"/>
        <v>24.86398313799307</v>
      </c>
      <c r="K94" s="145">
        <v>95</v>
      </c>
      <c r="L94" s="36">
        <f t="shared" si="120"/>
        <v>1462.5</v>
      </c>
      <c r="M94" s="32">
        <f t="shared" si="121"/>
        <v>28.1</v>
      </c>
      <c r="N94" s="33">
        <f t="shared" si="154"/>
        <v>0.97</v>
      </c>
      <c r="O94" s="35">
        <f t="shared" si="155"/>
        <v>1155.9935747596019</v>
      </c>
      <c r="P94" s="53">
        <f t="shared" si="156"/>
        <v>12.512127315478047</v>
      </c>
      <c r="Q94" s="32">
        <f t="shared" si="122"/>
        <v>92.389850711444367</v>
      </c>
      <c r="R94" s="54">
        <f t="shared" si="123"/>
        <v>28.360850765148111</v>
      </c>
      <c r="S94" s="45">
        <f t="shared" si="157"/>
        <v>28.061389725157188</v>
      </c>
      <c r="T94" s="145">
        <v>95</v>
      </c>
      <c r="U94" s="36">
        <f t="shared" si="124"/>
        <v>1096.875</v>
      </c>
      <c r="V94" s="32">
        <f t="shared" si="125"/>
        <v>28.1</v>
      </c>
      <c r="W94" s="33">
        <f t="shared" si="158"/>
        <v>0.88</v>
      </c>
      <c r="X94" s="35">
        <f t="shared" si="159"/>
        <v>1047.8101900579638</v>
      </c>
      <c r="Y94" s="53">
        <f t="shared" si="160"/>
        <v>12.136131186247129</v>
      </c>
      <c r="Z94" s="32">
        <f t="shared" si="126"/>
        <v>86.338073804390007</v>
      </c>
      <c r="AA94" s="54">
        <f t="shared" si="127"/>
        <v>31.657576711950767</v>
      </c>
      <c r="AB94" s="45">
        <f t="shared" si="161"/>
        <v>31.324972704858645</v>
      </c>
      <c r="AC94" s="145">
        <v>95</v>
      </c>
      <c r="AD94" s="36">
        <f t="shared" si="128"/>
        <v>877.5</v>
      </c>
      <c r="AE94" s="32">
        <f t="shared" si="129"/>
        <v>28.1</v>
      </c>
      <c r="AF94" s="33">
        <f t="shared" si="162"/>
        <v>0.81</v>
      </c>
      <c r="AG94" s="35">
        <f t="shared" si="163"/>
        <v>958.14263834617952</v>
      </c>
      <c r="AH94" s="53">
        <f t="shared" si="164"/>
        <v>11.879538882484399</v>
      </c>
      <c r="AI94" s="32">
        <f t="shared" si="130"/>
        <v>80.654867821418392</v>
      </c>
      <c r="AJ94" s="54">
        <f t="shared" si="131"/>
        <v>34.209504882963756</v>
      </c>
      <c r="AK94" s="45">
        <f t="shared" si="165"/>
        <v>33.847246345959157</v>
      </c>
      <c r="AL94" s="145">
        <v>95</v>
      </c>
      <c r="AM94" s="36">
        <f t="shared" si="132"/>
        <v>702</v>
      </c>
      <c r="AN94" s="32">
        <f t="shared" si="133"/>
        <v>28.1</v>
      </c>
      <c r="AO94" s="33">
        <f t="shared" si="166"/>
        <v>0.73</v>
      </c>
      <c r="AP94" s="35">
        <f t="shared" si="167"/>
        <v>865.55415835472161</v>
      </c>
      <c r="AQ94" s="53">
        <f t="shared" si="168"/>
        <v>11.650035748997704</v>
      </c>
      <c r="AR94" s="32">
        <f t="shared" si="134"/>
        <v>74.296266295078837</v>
      </c>
      <c r="AS94" s="54">
        <f t="shared" si="135"/>
        <v>36.708783944781949</v>
      </c>
      <c r="AT94" s="45">
        <f t="shared" si="169"/>
        <v>36.314953130331347</v>
      </c>
      <c r="AU94" s="145">
        <v>95</v>
      </c>
      <c r="AV94" s="36">
        <f t="shared" si="136"/>
        <v>631.80000000000007</v>
      </c>
      <c r="AW94" s="32">
        <f t="shared" si="137"/>
        <v>28.1</v>
      </c>
      <c r="AX94" s="33">
        <f t="shared" si="170"/>
        <v>0.69</v>
      </c>
      <c r="AY94" s="35">
        <f t="shared" si="171"/>
        <v>821.45425230307319</v>
      </c>
      <c r="AZ94" s="53">
        <f t="shared" si="172"/>
        <v>11.550256490308367</v>
      </c>
      <c r="BA94" s="32">
        <f t="shared" si="138"/>
        <v>71.12000092745491</v>
      </c>
      <c r="BB94" s="54">
        <f t="shared" si="139"/>
        <v>37.858301478783389</v>
      </c>
      <c r="BC94" s="45">
        <f t="shared" si="173"/>
        <v>37.449278694007987</v>
      </c>
      <c r="BD94" s="145">
        <v>95</v>
      </c>
      <c r="BE94" s="36">
        <f t="shared" si="140"/>
        <v>568.62000000000012</v>
      </c>
      <c r="BF94" s="32">
        <f t="shared" si="141"/>
        <v>28.1</v>
      </c>
      <c r="BG94" s="33">
        <f t="shared" si="174"/>
        <v>0.65</v>
      </c>
      <c r="BH94" s="35">
        <f t="shared" si="175"/>
        <v>777.44244956813975</v>
      </c>
      <c r="BI94" s="53">
        <f t="shared" si="176"/>
        <v>11.455597574097933</v>
      </c>
      <c r="BJ94" s="32">
        <f t="shared" si="142"/>
        <v>67.865726300127932</v>
      </c>
      <c r="BK94" s="54">
        <f t="shared" si="143"/>
        <v>38.98246022630186</v>
      </c>
      <c r="BL94" s="45">
        <f t="shared" si="177"/>
        <v>38.558241814892327</v>
      </c>
      <c r="BM94" s="145">
        <v>95</v>
      </c>
      <c r="BN94" s="36">
        <f t="shared" si="144"/>
        <v>511.7580000000001</v>
      </c>
      <c r="BO94" s="32">
        <f t="shared" si="145"/>
        <v>28.1</v>
      </c>
      <c r="BP94" s="33">
        <f t="shared" si="178"/>
        <v>0.62</v>
      </c>
      <c r="BQ94" s="35">
        <f t="shared" si="179"/>
        <v>733.76091939248704</v>
      </c>
      <c r="BR94" s="53">
        <f t="shared" si="180"/>
        <v>11.365796241277531</v>
      </c>
      <c r="BS94" s="32">
        <f t="shared" si="146"/>
        <v>64.558690285830011</v>
      </c>
      <c r="BT94" s="54">
        <f t="shared" si="147"/>
        <v>40.077451266034977</v>
      </c>
      <c r="BU94" s="45">
        <f t="shared" si="181"/>
        <v>39.638152777047942</v>
      </c>
      <c r="BV94" s="4">
        <v>95</v>
      </c>
      <c r="BX94" s="78">
        <v>95</v>
      </c>
      <c r="BY94" s="105">
        <f t="shared" si="148"/>
        <v>511.7580000000001</v>
      </c>
      <c r="BZ94" s="164">
        <f t="shared" si="182"/>
        <v>27.007581171127523</v>
      </c>
      <c r="CA94" s="105">
        <f t="shared" si="183"/>
        <v>39.645643218842075</v>
      </c>
      <c r="CB94" s="106">
        <f t="shared" si="149"/>
        <v>733.76091939248704</v>
      </c>
      <c r="CC94" s="107">
        <f t="shared" si="184"/>
        <v>0.62</v>
      </c>
      <c r="CD94" s="88">
        <f t="shared" si="185"/>
        <v>11.365796241277531</v>
      </c>
      <c r="CE94" s="23">
        <f t="shared" si="83"/>
        <v>64.558690285830011</v>
      </c>
      <c r="CF94" s="24">
        <f t="shared" si="84"/>
        <v>40.077451266034977</v>
      </c>
      <c r="CG94" s="89">
        <f t="shared" si="85"/>
        <v>39.645643218842075</v>
      </c>
      <c r="CH94" s="22"/>
      <c r="CI94" s="78">
        <v>95</v>
      </c>
      <c r="CJ94" s="105">
        <f t="shared" si="186"/>
        <v>511.7580000000001</v>
      </c>
      <c r="CK94" s="105">
        <f t="shared" si="187"/>
        <v>27.007581171127523</v>
      </c>
      <c r="CL94" s="105">
        <f t="shared" si="188"/>
        <v>39.645643218842075</v>
      </c>
      <c r="CM94" s="105">
        <f t="shared" si="189"/>
        <v>733.76091939248704</v>
      </c>
      <c r="CN94" s="115">
        <f t="shared" si="190"/>
        <v>0.62</v>
      </c>
      <c r="CO94" s="105">
        <f t="shared" si="191"/>
        <v>1654.7982674610203</v>
      </c>
      <c r="CP94" s="115">
        <f t="shared" si="192"/>
        <v>24.86398313799307</v>
      </c>
    </row>
    <row r="95" spans="1:94" ht="15" customHeight="1">
      <c r="A95" s="4">
        <v>96</v>
      </c>
      <c r="B95" s="34">
        <f t="shared" si="118"/>
        <v>1950</v>
      </c>
      <c r="C95" s="32">
        <f t="shared" si="194"/>
        <v>28.2</v>
      </c>
      <c r="D95" s="121">
        <f t="shared" si="150"/>
        <v>1530.0276957674839</v>
      </c>
      <c r="E95" s="33">
        <f t="shared" si="193"/>
        <v>1.06</v>
      </c>
      <c r="F95" s="35">
        <f t="shared" si="195"/>
        <v>1260.0058511271257</v>
      </c>
      <c r="G95" s="53">
        <f t="shared" si="151"/>
        <v>12.983976761668753</v>
      </c>
      <c r="H95" s="32">
        <f t="shared" si="152"/>
        <v>97.043138189134027</v>
      </c>
      <c r="I95" s="54">
        <f t="shared" si="119"/>
        <v>25.172141814437975</v>
      </c>
      <c r="J95" s="45">
        <f t="shared" si="153"/>
        <v>24.895218784259374</v>
      </c>
      <c r="K95" s="145">
        <v>96</v>
      </c>
      <c r="L95" s="36">
        <f t="shared" si="120"/>
        <v>1462.5</v>
      </c>
      <c r="M95" s="32">
        <f t="shared" si="121"/>
        <v>28.2</v>
      </c>
      <c r="N95" s="33">
        <f t="shared" si="154"/>
        <v>0.97</v>
      </c>
      <c r="O95" s="35">
        <f t="shared" si="155"/>
        <v>1162.6636539325268</v>
      </c>
      <c r="P95" s="53">
        <f t="shared" si="156"/>
        <v>12.548268764999321</v>
      </c>
      <c r="Q95" s="32">
        <f t="shared" si="122"/>
        <v>92.65530374799792</v>
      </c>
      <c r="R95" s="54">
        <f t="shared" si="123"/>
        <v>28.401564512269552</v>
      </c>
      <c r="S95" s="45">
        <f t="shared" si="157"/>
        <v>28.099996114497245</v>
      </c>
      <c r="T95" s="145">
        <v>96</v>
      </c>
      <c r="U95" s="36">
        <f t="shared" si="124"/>
        <v>1096.875</v>
      </c>
      <c r="V95" s="32">
        <f t="shared" si="125"/>
        <v>28.2</v>
      </c>
      <c r="W95" s="33">
        <f t="shared" si="158"/>
        <v>0.88</v>
      </c>
      <c r="X95" s="35">
        <f t="shared" si="159"/>
        <v>1054.0853401143197</v>
      </c>
      <c r="Y95" s="53">
        <f t="shared" si="160"/>
        <v>12.170934571251564</v>
      </c>
      <c r="Z95" s="32">
        <f t="shared" si="126"/>
        <v>86.606770740854103</v>
      </c>
      <c r="AA95" s="54">
        <f t="shared" si="127"/>
        <v>31.706799989521894</v>
      </c>
      <c r="AB95" s="45">
        <f t="shared" si="161"/>
        <v>31.372045732275673</v>
      </c>
      <c r="AC95" s="145">
        <v>96</v>
      </c>
      <c r="AD95" s="36">
        <f t="shared" si="128"/>
        <v>877.5</v>
      </c>
      <c r="AE95" s="32">
        <f t="shared" si="129"/>
        <v>28.2</v>
      </c>
      <c r="AF95" s="33">
        <f t="shared" si="162"/>
        <v>0.81</v>
      </c>
      <c r="AG95" s="35">
        <f t="shared" si="163"/>
        <v>964.05463647683075</v>
      </c>
      <c r="AH95" s="53">
        <f t="shared" si="164"/>
        <v>11.913429127617793</v>
      </c>
      <c r="AI95" s="32">
        <f t="shared" si="130"/>
        <v>80.921674704216997</v>
      </c>
      <c r="AJ95" s="54">
        <f t="shared" si="131"/>
        <v>34.266040810341693</v>
      </c>
      <c r="AK95" s="45">
        <f t="shared" si="165"/>
        <v>33.901567689779633</v>
      </c>
      <c r="AL95" s="145">
        <v>96</v>
      </c>
      <c r="AM95" s="36">
        <f t="shared" si="132"/>
        <v>702</v>
      </c>
      <c r="AN95" s="32">
        <f t="shared" si="133"/>
        <v>28.2</v>
      </c>
      <c r="AO95" s="33">
        <f t="shared" si="166"/>
        <v>0.73</v>
      </c>
      <c r="AP95" s="35">
        <f t="shared" si="167"/>
        <v>871.0570874339827</v>
      </c>
      <c r="AQ95" s="53">
        <f t="shared" si="168"/>
        <v>11.683109257001252</v>
      </c>
      <c r="AR95" s="32">
        <f t="shared" si="134"/>
        <v>74.556958107020236</v>
      </c>
      <c r="AS95" s="54">
        <f t="shared" si="135"/>
        <v>36.773129705447062</v>
      </c>
      <c r="AT95" s="45">
        <f t="shared" si="169"/>
        <v>36.376997206214995</v>
      </c>
      <c r="AU95" s="145">
        <v>96</v>
      </c>
      <c r="AV95" s="36">
        <f t="shared" si="136"/>
        <v>631.80000000000007</v>
      </c>
      <c r="AW95" s="32">
        <f t="shared" si="137"/>
        <v>28.2</v>
      </c>
      <c r="AX95" s="33">
        <f t="shared" si="170"/>
        <v>0.69</v>
      </c>
      <c r="AY95" s="35">
        <f t="shared" si="171"/>
        <v>826.75015963168403</v>
      </c>
      <c r="AZ95" s="53">
        <f t="shared" si="172"/>
        <v>11.582974911982062</v>
      </c>
      <c r="BA95" s="32">
        <f t="shared" si="138"/>
        <v>71.376323087469402</v>
      </c>
      <c r="BB95" s="54">
        <f t="shared" si="139"/>
        <v>37.926462289924309</v>
      </c>
      <c r="BC95" s="45">
        <f t="shared" si="173"/>
        <v>37.515090178849128</v>
      </c>
      <c r="BD95" s="145">
        <v>96</v>
      </c>
      <c r="BE95" s="36">
        <f t="shared" si="140"/>
        <v>568.62000000000012</v>
      </c>
      <c r="BF95" s="32">
        <f t="shared" si="141"/>
        <v>28.2</v>
      </c>
      <c r="BG95" s="33">
        <f t="shared" si="174"/>
        <v>0.66</v>
      </c>
      <c r="BH95" s="35">
        <f t="shared" si="175"/>
        <v>782.52390877952382</v>
      </c>
      <c r="BI95" s="53">
        <f t="shared" si="176"/>
        <v>11.487979131301127</v>
      </c>
      <c r="BJ95" s="32">
        <f t="shared" si="142"/>
        <v>68.116759252059609</v>
      </c>
      <c r="BK95" s="54">
        <f t="shared" si="143"/>
        <v>39.054491057520302</v>
      </c>
      <c r="BL95" s="45">
        <f t="shared" si="177"/>
        <v>38.627872283237664</v>
      </c>
      <c r="BM95" s="145">
        <v>96</v>
      </c>
      <c r="BN95" s="36">
        <f t="shared" si="144"/>
        <v>511.7580000000001</v>
      </c>
      <c r="BO95" s="32">
        <f t="shared" si="145"/>
        <v>28.2</v>
      </c>
      <c r="BP95" s="33">
        <f t="shared" si="178"/>
        <v>0.62</v>
      </c>
      <c r="BQ95" s="35">
        <f t="shared" si="179"/>
        <v>738.6217935123808</v>
      </c>
      <c r="BR95" s="53">
        <f t="shared" si="180"/>
        <v>11.397858220783855</v>
      </c>
      <c r="BS95" s="32">
        <f t="shared" si="146"/>
        <v>64.803560388697676</v>
      </c>
      <c r="BT95" s="54">
        <f t="shared" si="147"/>
        <v>40.153385902478824</v>
      </c>
      <c r="BU95" s="45">
        <f t="shared" si="181"/>
        <v>39.711633220901533</v>
      </c>
      <c r="BV95" s="4">
        <v>96</v>
      </c>
      <c r="BX95" s="78">
        <v>96</v>
      </c>
      <c r="BY95" s="105">
        <f t="shared" si="148"/>
        <v>511.7580000000001</v>
      </c>
      <c r="BZ95" s="164">
        <f t="shared" si="182"/>
        <v>27.099607047181358</v>
      </c>
      <c r="CA95" s="105">
        <f t="shared" si="183"/>
        <v>39.719178339262655</v>
      </c>
      <c r="CB95" s="106">
        <f t="shared" si="149"/>
        <v>738.6217935123808</v>
      </c>
      <c r="CC95" s="107">
        <f t="shared" si="184"/>
        <v>0.62</v>
      </c>
      <c r="CD95" s="88">
        <f t="shared" si="185"/>
        <v>11.397858220783855</v>
      </c>
      <c r="CE95" s="23">
        <f t="shared" si="83"/>
        <v>64.803560388697676</v>
      </c>
      <c r="CF95" s="24">
        <f t="shared" si="84"/>
        <v>40.153385902478824</v>
      </c>
      <c r="CG95" s="89">
        <f t="shared" si="85"/>
        <v>39.719178339262655</v>
      </c>
      <c r="CH95" s="22"/>
      <c r="CI95" s="78">
        <v>96</v>
      </c>
      <c r="CJ95" s="105">
        <f t="shared" si="186"/>
        <v>511.7580000000001</v>
      </c>
      <c r="CK95" s="105">
        <f t="shared" si="187"/>
        <v>27.099607047181358</v>
      </c>
      <c r="CL95" s="105">
        <f t="shared" si="188"/>
        <v>39.719178339262655</v>
      </c>
      <c r="CM95" s="105">
        <f t="shared" si="189"/>
        <v>738.6217935123808</v>
      </c>
      <c r="CN95" s="115">
        <f t="shared" si="190"/>
        <v>0.62</v>
      </c>
      <c r="CO95" s="105">
        <f t="shared" si="191"/>
        <v>1652.9695664323124</v>
      </c>
      <c r="CP95" s="115">
        <f t="shared" si="192"/>
        <v>24.895218784259374</v>
      </c>
    </row>
    <row r="96" spans="1:94" ht="15" customHeight="1">
      <c r="A96" s="4">
        <v>97</v>
      </c>
      <c r="B96" s="34">
        <f t="shared" si="118"/>
        <v>1950</v>
      </c>
      <c r="C96" s="32">
        <f t="shared" si="194"/>
        <v>28.3</v>
      </c>
      <c r="D96" s="121">
        <f t="shared" si="150"/>
        <v>1528.2004055068828</v>
      </c>
      <c r="E96" s="33">
        <f t="shared" si="193"/>
        <v>1.06</v>
      </c>
      <c r="F96" s="35">
        <f t="shared" si="195"/>
        <v>1267.0012704293572</v>
      </c>
      <c r="G96" s="53">
        <f t="shared" si="151"/>
        <v>13.021663275008006</v>
      </c>
      <c r="H96" s="32">
        <f t="shared" si="152"/>
        <v>97.299495745759728</v>
      </c>
      <c r="I96" s="54">
        <f t="shared" si="119"/>
        <v>25.205368340107071</v>
      </c>
      <c r="J96" s="45">
        <f t="shared" si="153"/>
        <v>24.926333010786344</v>
      </c>
      <c r="K96" s="145">
        <v>97</v>
      </c>
      <c r="L96" s="36">
        <f t="shared" si="120"/>
        <v>1462.5</v>
      </c>
      <c r="M96" s="32">
        <f t="shared" si="121"/>
        <v>28.3</v>
      </c>
      <c r="N96" s="33">
        <f t="shared" si="154"/>
        <v>0.98</v>
      </c>
      <c r="O96" s="35">
        <f t="shared" si="155"/>
        <v>1169.3455842774847</v>
      </c>
      <c r="P96" s="53">
        <f t="shared" si="156"/>
        <v>12.584410214520597</v>
      </c>
      <c r="Q96" s="32">
        <f t="shared" si="122"/>
        <v>92.920173797912938</v>
      </c>
      <c r="R96" s="54">
        <f t="shared" si="123"/>
        <v>28.442130755908281</v>
      </c>
      <c r="S96" s="45">
        <f t="shared" si="157"/>
        <v>28.138458435710696</v>
      </c>
      <c r="T96" s="145">
        <v>97</v>
      </c>
      <c r="U96" s="36">
        <f t="shared" si="124"/>
        <v>1096.875</v>
      </c>
      <c r="V96" s="32">
        <f t="shared" si="125"/>
        <v>28.3</v>
      </c>
      <c r="W96" s="33">
        <f t="shared" si="158"/>
        <v>0.88</v>
      </c>
      <c r="X96" s="35">
        <f t="shared" si="159"/>
        <v>1060.3728560456091</v>
      </c>
      <c r="Y96" s="53">
        <f t="shared" si="160"/>
        <v>12.205737956256005</v>
      </c>
      <c r="Z96" s="32">
        <f t="shared" si="126"/>
        <v>86.874948474714628</v>
      </c>
      <c r="AA96" s="54">
        <f t="shared" si="127"/>
        <v>31.755852075413522</v>
      </c>
      <c r="AB96" s="45">
        <f t="shared" si="161"/>
        <v>31.418951555067416</v>
      </c>
      <c r="AC96" s="145">
        <v>97</v>
      </c>
      <c r="AD96" s="36">
        <f t="shared" si="128"/>
        <v>877.5</v>
      </c>
      <c r="AE96" s="32">
        <f t="shared" si="129"/>
        <v>28.3</v>
      </c>
      <c r="AF96" s="33">
        <f t="shared" si="162"/>
        <v>0.81</v>
      </c>
      <c r="AG96" s="35">
        <f t="shared" si="163"/>
        <v>969.97931170258357</v>
      </c>
      <c r="AH96" s="53">
        <f t="shared" si="164"/>
        <v>11.947319372751192</v>
      </c>
      <c r="AI96" s="32">
        <f t="shared" si="130"/>
        <v>81.188028999614815</v>
      </c>
      <c r="AJ96" s="54">
        <f t="shared" si="131"/>
        <v>34.32238794603483</v>
      </c>
      <c r="AK96" s="45">
        <f t="shared" si="165"/>
        <v>33.955704638873648</v>
      </c>
      <c r="AL96" s="145">
        <v>97</v>
      </c>
      <c r="AM96" s="36">
        <f t="shared" si="132"/>
        <v>702</v>
      </c>
      <c r="AN96" s="32">
        <f t="shared" si="133"/>
        <v>28.3</v>
      </c>
      <c r="AO96" s="33">
        <f t="shared" si="166"/>
        <v>0.73</v>
      </c>
      <c r="AP96" s="35">
        <f t="shared" si="167"/>
        <v>876.57286541355677</v>
      </c>
      <c r="AQ96" s="53">
        <f t="shared" si="168"/>
        <v>11.716182765004804</v>
      </c>
      <c r="AR96" s="32">
        <f t="shared" si="134"/>
        <v>74.817274789516077</v>
      </c>
      <c r="AS96" s="54">
        <f t="shared" si="135"/>
        <v>36.837270720311189</v>
      </c>
      <c r="AT96" s="45">
        <f t="shared" si="169"/>
        <v>36.438841304827363</v>
      </c>
      <c r="AU96" s="145">
        <v>97</v>
      </c>
      <c r="AV96" s="36">
        <f t="shared" si="136"/>
        <v>631.80000000000007</v>
      </c>
      <c r="AW96" s="32">
        <f t="shared" si="137"/>
        <v>28.3</v>
      </c>
      <c r="AX96" s="33">
        <f t="shared" si="170"/>
        <v>0.69</v>
      </c>
      <c r="AY96" s="35">
        <f t="shared" si="171"/>
        <v>832.05893316747552</v>
      </c>
      <c r="AZ96" s="53">
        <f t="shared" si="172"/>
        <v>11.615693333655758</v>
      </c>
      <c r="BA96" s="32">
        <f t="shared" si="138"/>
        <v>71.632308917508681</v>
      </c>
      <c r="BB96" s="54">
        <f t="shared" si="139"/>
        <v>37.994411627045416</v>
      </c>
      <c r="BC96" s="45">
        <f t="shared" si="173"/>
        <v>37.580695114900379</v>
      </c>
      <c r="BD96" s="145">
        <v>97</v>
      </c>
      <c r="BE96" s="36">
        <f t="shared" si="140"/>
        <v>568.62000000000012</v>
      </c>
      <c r="BF96" s="32">
        <f t="shared" si="141"/>
        <v>28.3</v>
      </c>
      <c r="BG96" s="33">
        <f t="shared" si="174"/>
        <v>0.66</v>
      </c>
      <c r="BH96" s="35">
        <f t="shared" si="175"/>
        <v>787.6182042496016</v>
      </c>
      <c r="BI96" s="53">
        <f t="shared" si="176"/>
        <v>11.520360688504324</v>
      </c>
      <c r="BJ96" s="32">
        <f t="shared" si="142"/>
        <v>68.367495215278481</v>
      </c>
      <c r="BK96" s="54">
        <f t="shared" si="143"/>
        <v>39.126304299440299</v>
      </c>
      <c r="BL96" s="45">
        <f t="shared" si="177"/>
        <v>38.697290229939334</v>
      </c>
      <c r="BM96" s="145">
        <v>97</v>
      </c>
      <c r="BN96" s="36">
        <f t="shared" si="144"/>
        <v>511.7580000000001</v>
      </c>
      <c r="BO96" s="32">
        <f t="shared" si="145"/>
        <v>28.3</v>
      </c>
      <c r="BP96" s="33">
        <f t="shared" si="178"/>
        <v>0.62</v>
      </c>
      <c r="BQ96" s="35">
        <f t="shared" si="179"/>
        <v>743.49542340364633</v>
      </c>
      <c r="BR96" s="53">
        <f t="shared" si="180"/>
        <v>11.429920200290182</v>
      </c>
      <c r="BS96" s="32">
        <f t="shared" si="146"/>
        <v>65.048172723443031</v>
      </c>
      <c r="BT96" s="54">
        <f t="shared" si="147"/>
        <v>40.229097500277149</v>
      </c>
      <c r="BU96" s="45">
        <f t="shared" si="181"/>
        <v>39.784895820679658</v>
      </c>
      <c r="BV96" s="4">
        <v>97</v>
      </c>
      <c r="BX96" s="78">
        <v>97</v>
      </c>
      <c r="BY96" s="105">
        <f t="shared" si="148"/>
        <v>511.7580000000001</v>
      </c>
      <c r="BZ96" s="164">
        <f t="shared" si="182"/>
        <v>27.191632923235193</v>
      </c>
      <c r="CA96" s="105">
        <f t="shared" si="183"/>
        <v>39.792495615607777</v>
      </c>
      <c r="CB96" s="106">
        <f t="shared" si="149"/>
        <v>743.49542340364633</v>
      </c>
      <c r="CC96" s="107">
        <f t="shared" si="184"/>
        <v>0.62</v>
      </c>
      <c r="CD96" s="88">
        <f t="shared" si="185"/>
        <v>11.429920200290182</v>
      </c>
      <c r="CE96" s="23">
        <f t="shared" si="83"/>
        <v>65.048172723443031</v>
      </c>
      <c r="CF96" s="24">
        <f t="shared" si="84"/>
        <v>40.229097500277149</v>
      </c>
      <c r="CG96" s="89">
        <f t="shared" si="85"/>
        <v>39.792495615607777</v>
      </c>
      <c r="CH96" s="22"/>
      <c r="CI96" s="78">
        <v>97</v>
      </c>
      <c r="CJ96" s="105">
        <f t="shared" si="186"/>
        <v>511.7580000000001</v>
      </c>
      <c r="CK96" s="105">
        <f t="shared" si="187"/>
        <v>27.191632923235193</v>
      </c>
      <c r="CL96" s="105">
        <f t="shared" si="188"/>
        <v>39.792495615607777</v>
      </c>
      <c r="CM96" s="105">
        <f t="shared" si="189"/>
        <v>743.49542340364633</v>
      </c>
      <c r="CN96" s="115">
        <f t="shared" si="190"/>
        <v>0.62</v>
      </c>
      <c r="CO96" s="105">
        <f t="shared" si="191"/>
        <v>1651.1422761717113</v>
      </c>
      <c r="CP96" s="115">
        <f t="shared" si="192"/>
        <v>24.926333010786344</v>
      </c>
    </row>
    <row r="97" spans="1:94" ht="15" customHeight="1">
      <c r="A97" s="4">
        <v>98</v>
      </c>
      <c r="B97" s="34">
        <f t="shared" si="118"/>
        <v>1950</v>
      </c>
      <c r="C97" s="32">
        <f t="shared" si="194"/>
        <v>28.3</v>
      </c>
      <c r="D97" s="121">
        <f t="shared" si="150"/>
        <v>1528.2004055068828</v>
      </c>
      <c r="E97" s="33">
        <f t="shared" si="193"/>
        <v>1.06</v>
      </c>
      <c r="F97" s="35">
        <f t="shared" si="195"/>
        <v>1267.0012704293572</v>
      </c>
      <c r="G97" s="53">
        <f t="shared" si="151"/>
        <v>13.021663275008006</v>
      </c>
      <c r="H97" s="32">
        <f t="shared" si="152"/>
        <v>97.299495745759728</v>
      </c>
      <c r="I97" s="54">
        <f t="shared" si="119"/>
        <v>25.205368340107071</v>
      </c>
      <c r="J97" s="45">
        <f t="shared" si="153"/>
        <v>24.926333010786344</v>
      </c>
      <c r="K97" s="145">
        <v>98</v>
      </c>
      <c r="L97" s="36">
        <f t="shared" si="120"/>
        <v>1462.5</v>
      </c>
      <c r="M97" s="32">
        <f t="shared" si="121"/>
        <v>28.3</v>
      </c>
      <c r="N97" s="33">
        <f t="shared" si="154"/>
        <v>0.98</v>
      </c>
      <c r="O97" s="35">
        <f t="shared" si="155"/>
        <v>1169.3455842774847</v>
      </c>
      <c r="P97" s="53">
        <f t="shared" si="156"/>
        <v>12.584410214520597</v>
      </c>
      <c r="Q97" s="32">
        <f t="shared" si="122"/>
        <v>92.920173797912938</v>
      </c>
      <c r="R97" s="54">
        <f t="shared" si="123"/>
        <v>28.442130755908281</v>
      </c>
      <c r="S97" s="45">
        <f t="shared" si="157"/>
        <v>28.138458435710696</v>
      </c>
      <c r="T97" s="145">
        <v>98</v>
      </c>
      <c r="U97" s="36">
        <f t="shared" si="124"/>
        <v>1096.875</v>
      </c>
      <c r="V97" s="32">
        <f t="shared" si="125"/>
        <v>28.3</v>
      </c>
      <c r="W97" s="33">
        <f t="shared" si="158"/>
        <v>0.88</v>
      </c>
      <c r="X97" s="35">
        <f t="shared" si="159"/>
        <v>1060.3728560456091</v>
      </c>
      <c r="Y97" s="53">
        <f t="shared" si="160"/>
        <v>12.205737956256005</v>
      </c>
      <c r="Z97" s="32">
        <f t="shared" si="126"/>
        <v>86.874948474714628</v>
      </c>
      <c r="AA97" s="54">
        <f t="shared" si="127"/>
        <v>31.755852075413522</v>
      </c>
      <c r="AB97" s="45">
        <f t="shared" si="161"/>
        <v>31.418951555067416</v>
      </c>
      <c r="AC97" s="145">
        <v>98</v>
      </c>
      <c r="AD97" s="36">
        <f t="shared" si="128"/>
        <v>877.5</v>
      </c>
      <c r="AE97" s="32">
        <f t="shared" si="129"/>
        <v>28.3</v>
      </c>
      <c r="AF97" s="33">
        <f t="shared" si="162"/>
        <v>0.81</v>
      </c>
      <c r="AG97" s="35">
        <f t="shared" si="163"/>
        <v>969.97931170258357</v>
      </c>
      <c r="AH97" s="53">
        <f t="shared" si="164"/>
        <v>11.947319372751192</v>
      </c>
      <c r="AI97" s="32">
        <f t="shared" si="130"/>
        <v>81.188028999614815</v>
      </c>
      <c r="AJ97" s="54">
        <f t="shared" si="131"/>
        <v>34.32238794603483</v>
      </c>
      <c r="AK97" s="45">
        <f t="shared" si="165"/>
        <v>33.955704638873648</v>
      </c>
      <c r="AL97" s="145">
        <v>98</v>
      </c>
      <c r="AM97" s="36">
        <f t="shared" si="132"/>
        <v>702</v>
      </c>
      <c r="AN97" s="32">
        <f t="shared" si="133"/>
        <v>28.3</v>
      </c>
      <c r="AO97" s="33">
        <f t="shared" si="166"/>
        <v>0.73</v>
      </c>
      <c r="AP97" s="35">
        <f t="shared" si="167"/>
        <v>876.57286541355677</v>
      </c>
      <c r="AQ97" s="53">
        <f t="shared" si="168"/>
        <v>11.716182765004804</v>
      </c>
      <c r="AR97" s="32">
        <f t="shared" si="134"/>
        <v>74.817274789516077</v>
      </c>
      <c r="AS97" s="54">
        <f t="shared" si="135"/>
        <v>36.837270720311189</v>
      </c>
      <c r="AT97" s="45">
        <f t="shared" si="169"/>
        <v>36.438841304827363</v>
      </c>
      <c r="AU97" s="145">
        <v>98</v>
      </c>
      <c r="AV97" s="36">
        <f t="shared" si="136"/>
        <v>631.80000000000007</v>
      </c>
      <c r="AW97" s="32">
        <f t="shared" si="137"/>
        <v>28.3</v>
      </c>
      <c r="AX97" s="33">
        <f t="shared" si="170"/>
        <v>0.69</v>
      </c>
      <c r="AY97" s="35">
        <f t="shared" si="171"/>
        <v>832.05893316747552</v>
      </c>
      <c r="AZ97" s="53">
        <f t="shared" si="172"/>
        <v>11.615693333655758</v>
      </c>
      <c r="BA97" s="32">
        <f t="shared" si="138"/>
        <v>71.632308917508681</v>
      </c>
      <c r="BB97" s="54">
        <f t="shared" si="139"/>
        <v>37.994411627045416</v>
      </c>
      <c r="BC97" s="45">
        <f t="shared" si="173"/>
        <v>37.580695114900379</v>
      </c>
      <c r="BD97" s="145">
        <v>98</v>
      </c>
      <c r="BE97" s="36">
        <f t="shared" si="140"/>
        <v>568.62000000000012</v>
      </c>
      <c r="BF97" s="32">
        <f t="shared" si="141"/>
        <v>28.3</v>
      </c>
      <c r="BG97" s="33">
        <f t="shared" si="174"/>
        <v>0.66</v>
      </c>
      <c r="BH97" s="35">
        <f t="shared" si="175"/>
        <v>787.6182042496016</v>
      </c>
      <c r="BI97" s="53">
        <f t="shared" si="176"/>
        <v>11.520360688504324</v>
      </c>
      <c r="BJ97" s="32">
        <f t="shared" si="142"/>
        <v>68.367495215278481</v>
      </c>
      <c r="BK97" s="54">
        <f t="shared" si="143"/>
        <v>39.126304299440299</v>
      </c>
      <c r="BL97" s="45">
        <f t="shared" si="177"/>
        <v>38.697290229939334</v>
      </c>
      <c r="BM97" s="145">
        <v>98</v>
      </c>
      <c r="BN97" s="36">
        <f t="shared" si="144"/>
        <v>511.7580000000001</v>
      </c>
      <c r="BO97" s="32">
        <f t="shared" si="145"/>
        <v>28.3</v>
      </c>
      <c r="BP97" s="33">
        <f t="shared" si="178"/>
        <v>0.62</v>
      </c>
      <c r="BQ97" s="35">
        <f t="shared" si="179"/>
        <v>743.49542340364633</v>
      </c>
      <c r="BR97" s="53">
        <f t="shared" si="180"/>
        <v>11.429920200290182</v>
      </c>
      <c r="BS97" s="32">
        <f t="shared" si="146"/>
        <v>65.048172723443031</v>
      </c>
      <c r="BT97" s="54">
        <f t="shared" si="147"/>
        <v>40.229097500277149</v>
      </c>
      <c r="BU97" s="45">
        <f t="shared" si="181"/>
        <v>39.784895820679658</v>
      </c>
      <c r="BV97" s="4">
        <v>98</v>
      </c>
      <c r="BX97" s="78">
        <v>98</v>
      </c>
      <c r="BY97" s="105">
        <f t="shared" si="148"/>
        <v>511.7580000000001</v>
      </c>
      <c r="BZ97" s="164">
        <f t="shared" si="182"/>
        <v>27.191632923235193</v>
      </c>
      <c r="CA97" s="105">
        <f t="shared" si="183"/>
        <v>39.792495615607777</v>
      </c>
      <c r="CB97" s="106">
        <f t="shared" si="149"/>
        <v>743.49542340364633</v>
      </c>
      <c r="CC97" s="107">
        <f t="shared" si="184"/>
        <v>0.62</v>
      </c>
      <c r="CD97" s="88">
        <f t="shared" si="185"/>
        <v>11.429920200290182</v>
      </c>
      <c r="CE97" s="23">
        <f t="shared" si="83"/>
        <v>65.048172723443031</v>
      </c>
      <c r="CF97" s="24">
        <f t="shared" si="84"/>
        <v>40.229097500277149</v>
      </c>
      <c r="CG97" s="89">
        <f t="shared" si="85"/>
        <v>39.792495615607777</v>
      </c>
      <c r="CH97" s="22"/>
      <c r="CI97" s="78">
        <v>98</v>
      </c>
      <c r="CJ97" s="105">
        <f t="shared" si="186"/>
        <v>511.7580000000001</v>
      </c>
      <c r="CK97" s="105">
        <f t="shared" si="187"/>
        <v>27.191632923235193</v>
      </c>
      <c r="CL97" s="105">
        <f t="shared" si="188"/>
        <v>39.792495615607777</v>
      </c>
      <c r="CM97" s="105">
        <f t="shared" si="189"/>
        <v>743.49542340364633</v>
      </c>
      <c r="CN97" s="115">
        <f t="shared" si="190"/>
        <v>0.62</v>
      </c>
      <c r="CO97" s="105">
        <f t="shared" si="191"/>
        <v>1651.1422761717113</v>
      </c>
      <c r="CP97" s="115">
        <f t="shared" si="192"/>
        <v>24.926333010786344</v>
      </c>
    </row>
    <row r="98" spans="1:94" ht="15" customHeight="1">
      <c r="A98" s="4">
        <v>99</v>
      </c>
      <c r="B98" s="34">
        <f t="shared" si="118"/>
        <v>1950</v>
      </c>
      <c r="C98" s="32">
        <f t="shared" si="194"/>
        <v>28.4</v>
      </c>
      <c r="D98" s="121">
        <f t="shared" si="150"/>
        <v>1526.3745401536796</v>
      </c>
      <c r="E98" s="33">
        <f t="shared" si="193"/>
        <v>1.06</v>
      </c>
      <c r="F98" s="35">
        <f t="shared" si="195"/>
        <v>1274.0079642191513</v>
      </c>
      <c r="G98" s="53">
        <f t="shared" si="151"/>
        <v>13.059349788347255</v>
      </c>
      <c r="H98" s="32">
        <f t="shared" si="152"/>
        <v>97.555237042194676</v>
      </c>
      <c r="I98" s="54">
        <f t="shared" si="119"/>
        <v>25.238471407056213</v>
      </c>
      <c r="J98" s="45">
        <f t="shared" si="153"/>
        <v>24.95732665394695</v>
      </c>
      <c r="K98" s="145">
        <v>99</v>
      </c>
      <c r="L98" s="36">
        <f t="shared" si="120"/>
        <v>1462.5</v>
      </c>
      <c r="M98" s="32">
        <f t="shared" si="121"/>
        <v>28.4</v>
      </c>
      <c r="N98" s="33">
        <f t="shared" si="154"/>
        <v>0.98</v>
      </c>
      <c r="O98" s="35">
        <f t="shared" si="155"/>
        <v>1176.0393312147332</v>
      </c>
      <c r="P98" s="53">
        <f t="shared" si="156"/>
        <v>12.620551664041869</v>
      </c>
      <c r="Q98" s="32">
        <f t="shared" si="122"/>
        <v>93.184463129727703</v>
      </c>
      <c r="R98" s="54">
        <f t="shared" si="123"/>
        <v>28.482550473007489</v>
      </c>
      <c r="S98" s="45">
        <f t="shared" si="157"/>
        <v>28.176777642987737</v>
      </c>
      <c r="T98" s="145">
        <v>99</v>
      </c>
      <c r="U98" s="36">
        <f t="shared" si="124"/>
        <v>1096.875</v>
      </c>
      <c r="V98" s="32">
        <f t="shared" si="125"/>
        <v>28.4</v>
      </c>
      <c r="W98" s="33">
        <f t="shared" si="158"/>
        <v>0.89</v>
      </c>
      <c r="X98" s="35">
        <f t="shared" si="159"/>
        <v>1066.6727029506262</v>
      </c>
      <c r="Y98" s="53">
        <f t="shared" si="160"/>
        <v>12.240541341260441</v>
      </c>
      <c r="Z98" s="32">
        <f t="shared" si="126"/>
        <v>87.142608583419744</v>
      </c>
      <c r="AA98" s="54">
        <f t="shared" si="127"/>
        <v>31.804734049570005</v>
      </c>
      <c r="AB98" s="45">
        <f t="shared" si="161"/>
        <v>31.465691228026326</v>
      </c>
      <c r="AC98" s="145">
        <v>99</v>
      </c>
      <c r="AD98" s="36">
        <f t="shared" si="128"/>
        <v>877.5</v>
      </c>
      <c r="AE98" s="32">
        <f t="shared" si="129"/>
        <v>28.4</v>
      </c>
      <c r="AF98" s="33">
        <f t="shared" si="162"/>
        <v>0.81</v>
      </c>
      <c r="AG98" s="35">
        <f t="shared" si="163"/>
        <v>975.91663003622227</v>
      </c>
      <c r="AH98" s="53">
        <f t="shared" si="164"/>
        <v>11.981209617884586</v>
      </c>
      <c r="AI98" s="32">
        <f t="shared" si="130"/>
        <v>81.453931711490341</v>
      </c>
      <c r="AJ98" s="54">
        <f t="shared" si="131"/>
        <v>34.378547430192484</v>
      </c>
      <c r="AK98" s="45">
        <f t="shared" si="165"/>
        <v>34.00965830683645</v>
      </c>
      <c r="AL98" s="145">
        <v>99</v>
      </c>
      <c r="AM98" s="36">
        <f t="shared" si="132"/>
        <v>702</v>
      </c>
      <c r="AN98" s="32">
        <f t="shared" si="133"/>
        <v>28.4</v>
      </c>
      <c r="AO98" s="33">
        <f t="shared" si="166"/>
        <v>0.73</v>
      </c>
      <c r="AP98" s="35">
        <f t="shared" si="167"/>
        <v>882.10146040100392</v>
      </c>
      <c r="AQ98" s="53">
        <f t="shared" si="168"/>
        <v>11.749256273008353</v>
      </c>
      <c r="AR98" s="32">
        <f t="shared" si="134"/>
        <v>75.077216796050465</v>
      </c>
      <c r="AS98" s="54">
        <f t="shared" si="135"/>
        <v>36.901208168476728</v>
      </c>
      <c r="AT98" s="45">
        <f t="shared" si="169"/>
        <v>36.500486577809546</v>
      </c>
      <c r="AU98" s="145">
        <v>99</v>
      </c>
      <c r="AV98" s="36">
        <f t="shared" si="136"/>
        <v>631.80000000000007</v>
      </c>
      <c r="AW98" s="32">
        <f t="shared" si="137"/>
        <v>28.4</v>
      </c>
      <c r="AX98" s="33">
        <f t="shared" si="170"/>
        <v>0.7</v>
      </c>
      <c r="AY98" s="35">
        <f t="shared" si="171"/>
        <v>837.38054241259783</v>
      </c>
      <c r="AZ98" s="53">
        <f t="shared" si="172"/>
        <v>11.648411755329452</v>
      </c>
      <c r="BA98" s="32">
        <f t="shared" si="138"/>
        <v>71.887958633457004</v>
      </c>
      <c r="BB98" s="54">
        <f t="shared" si="139"/>
        <v>38.062150679881654</v>
      </c>
      <c r="BC98" s="45">
        <f t="shared" si="173"/>
        <v>37.64609466418775</v>
      </c>
      <c r="BD98" s="145">
        <v>99</v>
      </c>
      <c r="BE98" s="36">
        <f t="shared" si="140"/>
        <v>568.62000000000012</v>
      </c>
      <c r="BF98" s="32">
        <f t="shared" si="141"/>
        <v>28.4</v>
      </c>
      <c r="BG98" s="33">
        <f t="shared" si="174"/>
        <v>0.66</v>
      </c>
      <c r="BH98" s="35">
        <f t="shared" si="175"/>
        <v>792.72530711104253</v>
      </c>
      <c r="BI98" s="53">
        <f t="shared" si="176"/>
        <v>11.552742245707517</v>
      </c>
      <c r="BJ98" s="32">
        <f t="shared" si="142"/>
        <v>68.617934188359811</v>
      </c>
      <c r="BK98" s="54">
        <f t="shared" si="143"/>
        <v>39.197901147570477</v>
      </c>
      <c r="BL98" s="45">
        <f t="shared" si="177"/>
        <v>38.766496822662539</v>
      </c>
      <c r="BM98" s="145">
        <v>99</v>
      </c>
      <c r="BN98" s="36">
        <f t="shared" si="144"/>
        <v>511.7580000000001</v>
      </c>
      <c r="BO98" s="32">
        <f t="shared" si="145"/>
        <v>28.4</v>
      </c>
      <c r="BP98" s="33">
        <f t="shared" si="178"/>
        <v>0.62</v>
      </c>
      <c r="BQ98" s="35">
        <f t="shared" si="179"/>
        <v>748.38178203553468</v>
      </c>
      <c r="BR98" s="53">
        <f t="shared" si="180"/>
        <v>11.461982179796506</v>
      </c>
      <c r="BS98" s="32">
        <f t="shared" si="146"/>
        <v>65.292527094892179</v>
      </c>
      <c r="BT98" s="54">
        <f t="shared" si="147"/>
        <v>40.304587256115113</v>
      </c>
      <c r="BU98" s="45">
        <f t="shared" si="181"/>
        <v>39.857941745196676</v>
      </c>
      <c r="BV98" s="4">
        <v>99</v>
      </c>
      <c r="BX98" s="78">
        <v>99</v>
      </c>
      <c r="BY98" s="105">
        <f t="shared" si="148"/>
        <v>511.7580000000001</v>
      </c>
      <c r="BZ98" s="164">
        <f t="shared" si="182"/>
        <v>27.283658799289025</v>
      </c>
      <c r="CA98" s="105">
        <f t="shared" si="183"/>
        <v>39.865596216691777</v>
      </c>
      <c r="CB98" s="106">
        <f t="shared" si="149"/>
        <v>748.38178203553468</v>
      </c>
      <c r="CC98" s="107">
        <f t="shared" si="184"/>
        <v>0.62</v>
      </c>
      <c r="CD98" s="88">
        <f t="shared" si="185"/>
        <v>11.461982179796506</v>
      </c>
      <c r="CE98" s="23">
        <f t="shared" si="83"/>
        <v>65.292527094892179</v>
      </c>
      <c r="CF98" s="24">
        <f t="shared" si="84"/>
        <v>40.304587256115113</v>
      </c>
      <c r="CG98" s="89">
        <f t="shared" si="85"/>
        <v>39.865596216691777</v>
      </c>
      <c r="CH98" s="22"/>
      <c r="CI98" s="78">
        <v>99</v>
      </c>
      <c r="CJ98" s="105">
        <f t="shared" si="186"/>
        <v>511.7580000000001</v>
      </c>
      <c r="CK98" s="105">
        <f t="shared" si="187"/>
        <v>27.283658799289025</v>
      </c>
      <c r="CL98" s="105">
        <f t="shared" si="188"/>
        <v>39.865596216691777</v>
      </c>
      <c r="CM98" s="105">
        <f t="shared" si="189"/>
        <v>748.38178203553468</v>
      </c>
      <c r="CN98" s="115">
        <f t="shared" si="190"/>
        <v>0.62</v>
      </c>
      <c r="CO98" s="105">
        <f t="shared" si="191"/>
        <v>1649.3164108185081</v>
      </c>
      <c r="CP98" s="115">
        <f t="shared" si="192"/>
        <v>24.95732665394695</v>
      </c>
    </row>
    <row r="99" spans="1:94" ht="15" customHeight="1" thickBot="1">
      <c r="A99" s="16">
        <v>100</v>
      </c>
      <c r="B99" s="37">
        <f t="shared" si="118"/>
        <v>1950</v>
      </c>
      <c r="C99" s="38">
        <f t="shared" si="194"/>
        <v>28.4</v>
      </c>
      <c r="D99" s="120">
        <f t="shared" si="150"/>
        <v>1526.3745401536796</v>
      </c>
      <c r="E99" s="39">
        <f t="shared" si="193"/>
        <v>1.06</v>
      </c>
      <c r="F99" s="40">
        <f t="shared" si="195"/>
        <v>1274.0079642191513</v>
      </c>
      <c r="G99" s="51">
        <f t="shared" si="151"/>
        <v>13.059349788347255</v>
      </c>
      <c r="H99" s="38">
        <f t="shared" si="152"/>
        <v>97.555237042194676</v>
      </c>
      <c r="I99" s="52">
        <f t="shared" si="119"/>
        <v>25.238471407056213</v>
      </c>
      <c r="J99" s="44">
        <f t="shared" si="153"/>
        <v>24.95732665394695</v>
      </c>
      <c r="K99" s="146">
        <v>100</v>
      </c>
      <c r="L99" s="41">
        <f t="shared" si="120"/>
        <v>1462.5</v>
      </c>
      <c r="M99" s="38">
        <f t="shared" si="121"/>
        <v>28.4</v>
      </c>
      <c r="N99" s="39">
        <f t="shared" si="154"/>
        <v>0.98</v>
      </c>
      <c r="O99" s="40">
        <f t="shared" si="155"/>
        <v>1176.0393312147332</v>
      </c>
      <c r="P99" s="51">
        <f t="shared" si="156"/>
        <v>12.620551664041869</v>
      </c>
      <c r="Q99" s="38">
        <f t="shared" si="122"/>
        <v>93.184463129727703</v>
      </c>
      <c r="R99" s="52">
        <f t="shared" si="123"/>
        <v>28.482550473007489</v>
      </c>
      <c r="S99" s="44">
        <f t="shared" si="157"/>
        <v>28.176777642987737</v>
      </c>
      <c r="T99" s="146">
        <v>100</v>
      </c>
      <c r="U99" s="41">
        <f t="shared" si="124"/>
        <v>1096.875</v>
      </c>
      <c r="V99" s="38">
        <f t="shared" si="125"/>
        <v>28.4</v>
      </c>
      <c r="W99" s="39">
        <f t="shared" si="158"/>
        <v>0.89</v>
      </c>
      <c r="X99" s="40">
        <f t="shared" si="159"/>
        <v>1066.6727029506262</v>
      </c>
      <c r="Y99" s="51">
        <f t="shared" si="160"/>
        <v>12.240541341260441</v>
      </c>
      <c r="Z99" s="38">
        <f t="shared" si="126"/>
        <v>87.142608583419744</v>
      </c>
      <c r="AA99" s="52">
        <f t="shared" si="127"/>
        <v>31.804734049570005</v>
      </c>
      <c r="AB99" s="44">
        <f t="shared" si="161"/>
        <v>31.465691228026326</v>
      </c>
      <c r="AC99" s="146">
        <v>100</v>
      </c>
      <c r="AD99" s="41">
        <f t="shared" si="128"/>
        <v>877.5</v>
      </c>
      <c r="AE99" s="38">
        <f t="shared" si="129"/>
        <v>28.4</v>
      </c>
      <c r="AF99" s="39">
        <f t="shared" si="162"/>
        <v>0.81</v>
      </c>
      <c r="AG99" s="40">
        <f t="shared" si="163"/>
        <v>975.91663003622227</v>
      </c>
      <c r="AH99" s="51">
        <f t="shared" si="164"/>
        <v>11.981209617884586</v>
      </c>
      <c r="AI99" s="38">
        <f t="shared" si="130"/>
        <v>81.453931711490341</v>
      </c>
      <c r="AJ99" s="52">
        <f t="shared" si="131"/>
        <v>34.378547430192484</v>
      </c>
      <c r="AK99" s="44">
        <f t="shared" si="165"/>
        <v>34.00965830683645</v>
      </c>
      <c r="AL99" s="146">
        <v>100</v>
      </c>
      <c r="AM99" s="41">
        <f t="shared" si="132"/>
        <v>702</v>
      </c>
      <c r="AN99" s="38">
        <f t="shared" si="133"/>
        <v>28.4</v>
      </c>
      <c r="AO99" s="39">
        <f t="shared" si="166"/>
        <v>0.73</v>
      </c>
      <c r="AP99" s="40">
        <f t="shared" si="167"/>
        <v>882.10146040100392</v>
      </c>
      <c r="AQ99" s="51">
        <f>IF($AN$5&gt;$A99,"",2.35638+0.26154*AN99+0.26116*(AM99^0.5)*AN99/100)</f>
        <v>11.749256273008353</v>
      </c>
      <c r="AR99" s="38">
        <f t="shared" si="134"/>
        <v>75.077216796050465</v>
      </c>
      <c r="AS99" s="52">
        <f t="shared" si="135"/>
        <v>36.901208168476728</v>
      </c>
      <c r="AT99" s="44">
        <f t="shared" si="169"/>
        <v>36.500486577809546</v>
      </c>
      <c r="AU99" s="146">
        <v>100</v>
      </c>
      <c r="AV99" s="41">
        <f t="shared" si="136"/>
        <v>631.80000000000007</v>
      </c>
      <c r="AW99" s="38">
        <f t="shared" si="137"/>
        <v>28.4</v>
      </c>
      <c r="AX99" s="39">
        <f t="shared" si="170"/>
        <v>0.7</v>
      </c>
      <c r="AY99" s="40">
        <f t="shared" si="171"/>
        <v>837.38054241259783</v>
      </c>
      <c r="AZ99" s="51">
        <f t="shared" si="172"/>
        <v>11.648411755329452</v>
      </c>
      <c r="BA99" s="38">
        <f t="shared" si="138"/>
        <v>71.887958633457004</v>
      </c>
      <c r="BB99" s="52">
        <f t="shared" si="139"/>
        <v>38.062150679881654</v>
      </c>
      <c r="BC99" s="44">
        <f t="shared" si="173"/>
        <v>37.64609466418775</v>
      </c>
      <c r="BD99" s="146">
        <v>100</v>
      </c>
      <c r="BE99" s="41">
        <f t="shared" si="140"/>
        <v>568.62000000000012</v>
      </c>
      <c r="BF99" s="38">
        <f t="shared" si="141"/>
        <v>28.4</v>
      </c>
      <c r="BG99" s="39">
        <f t="shared" si="174"/>
        <v>0.66</v>
      </c>
      <c r="BH99" s="40">
        <f t="shared" si="175"/>
        <v>792.72530711104253</v>
      </c>
      <c r="BI99" s="51">
        <f t="shared" si="176"/>
        <v>11.552742245707517</v>
      </c>
      <c r="BJ99" s="38">
        <f t="shared" si="142"/>
        <v>68.617934188359811</v>
      </c>
      <c r="BK99" s="52">
        <f t="shared" si="143"/>
        <v>39.197901147570477</v>
      </c>
      <c r="BL99" s="44">
        <f t="shared" si="177"/>
        <v>38.766496822662539</v>
      </c>
      <c r="BM99" s="146">
        <v>100</v>
      </c>
      <c r="BN99" s="41">
        <f t="shared" si="144"/>
        <v>511.7580000000001</v>
      </c>
      <c r="BO99" s="38">
        <f t="shared" si="145"/>
        <v>28.4</v>
      </c>
      <c r="BP99" s="39">
        <f t="shared" si="178"/>
        <v>0.62</v>
      </c>
      <c r="BQ99" s="40">
        <f t="shared" si="179"/>
        <v>748.38178203553468</v>
      </c>
      <c r="BR99" s="51">
        <f t="shared" si="180"/>
        <v>11.461982179796506</v>
      </c>
      <c r="BS99" s="38">
        <f t="shared" si="146"/>
        <v>65.292527094892179</v>
      </c>
      <c r="BT99" s="52">
        <f t="shared" si="147"/>
        <v>40.304587256115113</v>
      </c>
      <c r="BU99" s="44">
        <f t="shared" si="181"/>
        <v>39.857941745196676</v>
      </c>
      <c r="BV99" s="16">
        <v>100</v>
      </c>
      <c r="BX99" s="79">
        <v>100</v>
      </c>
      <c r="BY99" s="108">
        <f t="shared" si="148"/>
        <v>511.7580000000001</v>
      </c>
      <c r="BZ99" s="162">
        <f>IF($B$5&gt;$A99,"",1.14831+0.91706*C99+0.01414*(BY99^0.5)*C99/100)</f>
        <v>27.283658799289025</v>
      </c>
      <c r="CA99" s="108">
        <f t="shared" si="183"/>
        <v>39.865596216691777</v>
      </c>
      <c r="CB99" s="109">
        <f t="shared" si="149"/>
        <v>748.38178203553468</v>
      </c>
      <c r="CC99" s="110">
        <f t="shared" si="184"/>
        <v>0.62</v>
      </c>
      <c r="CD99" s="90">
        <f t="shared" si="185"/>
        <v>11.461982179796506</v>
      </c>
      <c r="CE99" s="91">
        <f>IF($B$5&gt;$A99,"",CB99/CD99)</f>
        <v>65.292527094892179</v>
      </c>
      <c r="CF99" s="92">
        <f>IF($B$5&gt;$A99,"",200*(CE99/(PI()*BY99))^0.5)</f>
        <v>40.304587256115113</v>
      </c>
      <c r="CG99" s="93">
        <f>IF($B$5&gt;$A99,"",0.68678+0.97671*CF99+-0.03031*(BY99^0.5)*BZ99/100)</f>
        <v>39.865596216691777</v>
      </c>
      <c r="CH99" s="22"/>
      <c r="CI99" s="79">
        <v>100</v>
      </c>
      <c r="CJ99" s="108">
        <f t="shared" si="186"/>
        <v>511.7580000000001</v>
      </c>
      <c r="CK99" s="108">
        <f t="shared" si="187"/>
        <v>27.283658799289025</v>
      </c>
      <c r="CL99" s="108">
        <f t="shared" si="188"/>
        <v>39.865596216691777</v>
      </c>
      <c r="CM99" s="108">
        <f t="shared" si="189"/>
        <v>748.38178203553468</v>
      </c>
      <c r="CN99" s="116">
        <f t="shared" si="190"/>
        <v>0.62</v>
      </c>
      <c r="CO99" s="108">
        <f t="shared" si="191"/>
        <v>1649.3164108185081</v>
      </c>
      <c r="CP99" s="116">
        <f t="shared" si="192"/>
        <v>24.95732665394695</v>
      </c>
    </row>
    <row r="100" spans="1:94" ht="6.75" customHeight="1"/>
    <row r="101" spans="1:94">
      <c r="A101" s="328"/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  <c r="AA101" s="328"/>
      <c r="AB101" s="328"/>
      <c r="AC101" s="328"/>
      <c r="AD101" s="328"/>
      <c r="AE101" s="328"/>
      <c r="AF101" s="328"/>
      <c r="AG101" s="328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</sheetData>
  <sheetProtection algorithmName="SHA-512" hashValue="O7AVTAlh6xnMzDuuGlFR6QhUMcXexzdBPIEkI9yPHPt6yXDYTFyplepxxsjW4eAI+vd4n5rorvlB6c6x3Xvw6w==" saltValue="A9X1qCPwzkfi9PdwRbG3yw==" spinCount="100000" sheet="1" objects="1" scenarios="1" selectLockedCells="1" selectUnlockedCells="1"/>
  <mergeCells count="18">
    <mergeCell ref="CI4:CP7"/>
    <mergeCell ref="AO5:AT6"/>
    <mergeCell ref="AX5:BC6"/>
    <mergeCell ref="A101:AG101"/>
    <mergeCell ref="N5:S6"/>
    <mergeCell ref="W5:AB6"/>
    <mergeCell ref="AF5:AK6"/>
    <mergeCell ref="L4:S4"/>
    <mergeCell ref="BN4:BU4"/>
    <mergeCell ref="BE4:BL4"/>
    <mergeCell ref="X2:AG2"/>
    <mergeCell ref="AD4:AK4"/>
    <mergeCell ref="U4:AB4"/>
    <mergeCell ref="BX4:CC7"/>
    <mergeCell ref="AV4:BC4"/>
    <mergeCell ref="AM4:AT4"/>
    <mergeCell ref="BG5:BL6"/>
    <mergeCell ref="BP5:BU6"/>
  </mergeCells>
  <phoneticPr fontId="5"/>
  <conditionalFormatting sqref="E9:F99 N9:O99 W9:X99 AF9:AG99 AO9:AP99 AX9:AY99 BG9:BH99 BP9:BQ99">
    <cfRule type="cellIs" dxfId="1" priority="1" stopIfTrue="1" operator="between">
      <formula>0.85</formula>
      <formula>1.2</formula>
    </cfRule>
    <cfRule type="cellIs" dxfId="0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収穫予測（入力）</vt:lpstr>
      <vt:lpstr>スギシミュレーション (任意)</vt:lpstr>
      <vt:lpstr>（計算用）</vt:lpstr>
      <vt:lpstr>間伐グラフ</vt:lpstr>
      <vt:lpstr>無間伐グラフ</vt:lpstr>
      <vt:lpstr>'（計算用）'!DATA</vt:lpstr>
      <vt:lpstr>'スギシミュレーション (任意)'!DATA</vt:lpstr>
      <vt:lpstr>'（計算用）'!Print_Area</vt:lpstr>
      <vt:lpstr>'スギシミュレーション (任意)'!Print_Area</vt:lpstr>
      <vt:lpstr>'収穫予測（入力）'!Print_Area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Shinrinkanri</dc:creator>
  <cp:lastModifiedBy>福岡県</cp:lastModifiedBy>
  <cp:lastPrinted>2015-07-16T05:27:01Z</cp:lastPrinted>
  <dcterms:created xsi:type="dcterms:W3CDTF">2007-04-26T02:56:05Z</dcterms:created>
  <dcterms:modified xsi:type="dcterms:W3CDTF">2015-07-16T05:40:12Z</dcterms:modified>
</cp:coreProperties>
</file>