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205 嘉穂・鞍手保健福祉環境事務所\☆一時利用☆\O_感染症\O0 感染症予防\O000 総記\R6\20250107【ウェブサイト公開】 社会福祉施設等における感染症等集団発生時の報告について（嘉穂・鞍手保健福祉環境事務所）\"/>
    </mc:Choice>
  </mc:AlternateContent>
  <bookViews>
    <workbookView xWindow="192" yWindow="-12" windowWidth="20256" windowHeight="8556"/>
  </bookViews>
  <sheets>
    <sheet name="報告様式" sheetId="8" r:id="rId1"/>
    <sheet name="経過表" sheetId="2" r:id="rId2"/>
    <sheet name="経過表 (記入例)" sheetId="7" r:id="rId3"/>
  </sheets>
  <definedNames>
    <definedName name="_xlnm.Print_Area" localSheetId="1">経過表!$A$1:$Y$40</definedName>
    <definedName name="_xlnm.Print_Area" localSheetId="2">'経過表 (記入例)'!$A$1:$Y$40</definedName>
  </definedNames>
  <calcPr calcId="152511"/>
</workbook>
</file>

<file path=xl/calcChain.xml><?xml version="1.0" encoding="utf-8"?>
<calcChain xmlns="http://schemas.openxmlformats.org/spreadsheetml/2006/main">
  <c r="X38" i="7" l="1"/>
  <c r="X37" i="7"/>
  <c r="V36" i="7"/>
  <c r="U36" i="7"/>
  <c r="T36" i="7"/>
  <c r="S36" i="7"/>
  <c r="R36" i="7"/>
  <c r="Q36" i="7"/>
  <c r="P36" i="7"/>
  <c r="O36" i="7"/>
  <c r="N36" i="7"/>
  <c r="M36" i="7"/>
  <c r="L36" i="7"/>
  <c r="K36" i="7"/>
  <c r="J36" i="7"/>
  <c r="I36" i="7"/>
  <c r="H36" i="7"/>
  <c r="G36" i="7"/>
  <c r="V35" i="7"/>
  <c r="U35" i="7"/>
  <c r="T35" i="7"/>
  <c r="S35" i="7"/>
  <c r="R35" i="7"/>
  <c r="Q35" i="7"/>
  <c r="P35" i="7"/>
  <c r="O35" i="7"/>
  <c r="N35" i="7"/>
  <c r="M35" i="7"/>
  <c r="L35" i="7"/>
  <c r="K35" i="7"/>
  <c r="J35" i="7"/>
  <c r="I35" i="7"/>
  <c r="H35" i="7"/>
  <c r="G35" i="7"/>
  <c r="X38" i="2"/>
  <c r="X37" i="2"/>
  <c r="H36" i="2"/>
  <c r="G35" i="2"/>
  <c r="J36" i="2"/>
  <c r="G36" i="2"/>
  <c r="I35" i="2"/>
  <c r="J35" i="2"/>
  <c r="K35" i="2"/>
  <c r="L35" i="2"/>
  <c r="M35" i="2"/>
  <c r="N35" i="2"/>
  <c r="O35" i="2"/>
  <c r="P35" i="2"/>
  <c r="Q35" i="2"/>
  <c r="R35" i="2"/>
  <c r="S35" i="2"/>
  <c r="T35" i="2"/>
  <c r="U35" i="2"/>
  <c r="V35" i="2"/>
  <c r="H35" i="2"/>
  <c r="I36" i="2"/>
  <c r="K36" i="2"/>
  <c r="L36" i="2"/>
  <c r="M36" i="2"/>
  <c r="N36" i="2"/>
  <c r="O36" i="2"/>
  <c r="P36" i="2"/>
  <c r="Q36" i="2"/>
  <c r="R36" i="2"/>
  <c r="S36" i="2"/>
  <c r="T36" i="2"/>
  <c r="U36" i="2"/>
  <c r="V36" i="2"/>
</calcChain>
</file>

<file path=xl/comments1.xml><?xml version="1.0" encoding="utf-8"?>
<comments xmlns="http://schemas.openxmlformats.org/spreadsheetml/2006/main">
  <authors>
    <author>Windows ユーザー</author>
  </authors>
  <commentList>
    <comment ref="G3" authorId="0" shapeId="0">
      <text>
        <r>
          <rPr>
            <sz val="14"/>
            <color indexed="81"/>
            <rFont val="ＭＳ Ｐゴシック"/>
            <family val="3"/>
            <charset val="128"/>
          </rPr>
          <t>日付を記載してください</t>
        </r>
      </text>
    </comment>
    <comment ref="C4" authorId="0" shapeId="0">
      <text>
        <r>
          <rPr>
            <sz val="14"/>
            <color indexed="81"/>
            <rFont val="ＭＳ Ｐゴシック"/>
            <family val="3"/>
            <charset val="128"/>
          </rPr>
          <t>有症状者の氏名（イニシャル可）、性別、年齢を記入してください
・</t>
        </r>
        <r>
          <rPr>
            <b/>
            <sz val="14"/>
            <color indexed="81"/>
            <rFont val="ＭＳ Ｐゴシック"/>
            <family val="3"/>
            <charset val="128"/>
          </rPr>
          <t>氏名記載</t>
        </r>
        <r>
          <rPr>
            <sz val="14"/>
            <color indexed="81"/>
            <rFont val="ＭＳ Ｐゴシック"/>
            <family val="3"/>
            <charset val="128"/>
          </rPr>
          <t>の場合はファイルに</t>
        </r>
        <r>
          <rPr>
            <b/>
            <sz val="14"/>
            <color indexed="81"/>
            <rFont val="ＭＳ Ｐゴシック"/>
            <family val="3"/>
            <charset val="128"/>
          </rPr>
          <t>パスワード</t>
        </r>
        <r>
          <rPr>
            <sz val="14"/>
            <color indexed="81"/>
            <rFont val="ＭＳ Ｐゴシック"/>
            <family val="3"/>
            <charset val="128"/>
          </rPr>
          <t>を掛けてください
・確定診断がついていない人も、流行している感染症症状に該当する有症状者は記載してください</t>
        </r>
      </text>
    </comment>
    <comment ref="W4" authorId="0" shapeId="0">
      <text>
        <r>
          <rPr>
            <sz val="14"/>
            <color indexed="81"/>
            <rFont val="ＭＳ Ｐゴシック"/>
            <family val="3"/>
            <charset val="128"/>
          </rPr>
          <t>検査日を入力してください。
（Excelの場合：陽性判明日は赤色に変わります）</t>
        </r>
      </text>
    </comment>
    <comment ref="L6" authorId="0" shapeId="0">
      <text>
        <r>
          <rPr>
            <sz val="12"/>
            <color indexed="81"/>
            <rFont val="ＭＳ Ｐゴシック"/>
            <family val="3"/>
            <charset val="128"/>
          </rPr>
          <t xml:space="preserve">施設利用がない日（欠席・入院など）は斜線を引く。
（Excelの場合：セルを選択して右クリック→セルの書式設定→罫線タブ→左下の/をクリック）
</t>
        </r>
      </text>
    </comment>
    <comment ref="X7" authorId="0" shapeId="0">
      <text>
        <r>
          <rPr>
            <sz val="14"/>
            <color indexed="81"/>
            <rFont val="ＭＳ Ｐゴシック"/>
            <family val="3"/>
            <charset val="128"/>
          </rPr>
          <t>検査結果は＋、－を書いてください。
（Excelの場合：＋は赤色に変わります）</t>
        </r>
      </text>
    </comment>
    <comment ref="F13" authorId="0" shapeId="0">
      <text>
        <r>
          <rPr>
            <sz val="14"/>
            <color indexed="81"/>
            <rFont val="ＭＳ Ｐゴシック"/>
            <family val="3"/>
            <charset val="128"/>
          </rPr>
          <t>部屋は利用者の部屋番号やクラス名を記入してください。</t>
        </r>
      </text>
    </comment>
    <comment ref="L13" authorId="0" shapeId="0">
      <text>
        <r>
          <rPr>
            <sz val="14"/>
            <color indexed="81"/>
            <rFont val="ＭＳ Ｐゴシック"/>
            <family val="3"/>
            <charset val="128"/>
          </rPr>
          <t>症状を記入してください
・呼吸器疾患の場合：○発熱、□喉の痛み、△咳
・消化管疾患の場合：〇発熱、□腹痛、△嘔吐、▽下痢
（Excelの場合：症状発症日は黄色に変わります）</t>
        </r>
      </text>
    </comment>
    <comment ref="F24" authorId="0" shapeId="0">
      <text>
        <r>
          <rPr>
            <sz val="14"/>
            <color indexed="81"/>
            <rFont val="ＭＳ Ｐゴシック"/>
            <family val="3"/>
            <charset val="128"/>
          </rPr>
          <t>職員の場合は担当する部屋やクラスが分かるように記入してください。</t>
        </r>
      </text>
    </comment>
    <comment ref="Y24" authorId="0" shapeId="0">
      <text>
        <r>
          <rPr>
            <sz val="14"/>
            <color indexed="81"/>
            <rFont val="ＭＳ Ｐゴシック"/>
            <family val="3"/>
            <charset val="128"/>
          </rPr>
          <t>備考欄に記入すべき内容は以下の通りです。
・入院
・陽性診断の詳細（インフルエンザA/B型等）
・同居関係（○番の家族）等</t>
        </r>
      </text>
    </comment>
  </commentList>
</comments>
</file>

<file path=xl/sharedStrings.xml><?xml version="1.0" encoding="utf-8"?>
<sst xmlns="http://schemas.openxmlformats.org/spreadsheetml/2006/main" count="253" uniqueCount="157">
  <si>
    <t>結果</t>
    <rPh sb="0" eb="2">
      <t>ケッカ</t>
    </rPh>
    <phoneticPr fontId="1"/>
  </si>
  <si>
    <t>利用者</t>
    <rPh sb="0" eb="3">
      <t>リヨウシャ</t>
    </rPh>
    <phoneticPr fontId="1"/>
  </si>
  <si>
    <t>職員</t>
    <rPh sb="0" eb="2">
      <t>ショクイン</t>
    </rPh>
    <phoneticPr fontId="1"/>
  </si>
  <si>
    <t>発症者</t>
    <rPh sb="0" eb="2">
      <t>ハッショウ</t>
    </rPh>
    <rPh sb="2" eb="3">
      <t>シャ</t>
    </rPh>
    <phoneticPr fontId="1"/>
  </si>
  <si>
    <t>所属</t>
    <rPh sb="0" eb="2">
      <t>ショゾク</t>
    </rPh>
    <phoneticPr fontId="1"/>
  </si>
  <si>
    <t>性別</t>
    <rPh sb="0" eb="2">
      <t>セイベツ</t>
    </rPh>
    <phoneticPr fontId="1"/>
  </si>
  <si>
    <t>検査日</t>
    <rPh sb="0" eb="2">
      <t>ケンサ</t>
    </rPh>
    <rPh sb="2" eb="3">
      <t>ヒ</t>
    </rPh>
    <phoneticPr fontId="1"/>
  </si>
  <si>
    <t>ＮＯ</t>
    <phoneticPr fontId="1"/>
  </si>
  <si>
    <t>　新たな発症者数</t>
    <rPh sb="1" eb="2">
      <t>アラ</t>
    </rPh>
    <rPh sb="4" eb="6">
      <t>ハッショウ</t>
    </rPh>
    <rPh sb="6" eb="7">
      <t>シャ</t>
    </rPh>
    <rPh sb="7" eb="8">
      <t>スウ</t>
    </rPh>
    <phoneticPr fontId="1"/>
  </si>
  <si>
    <t>　有症状者数</t>
    <rPh sb="1" eb="2">
      <t>ユウ</t>
    </rPh>
    <rPh sb="2" eb="4">
      <t>ショウジョウ</t>
    </rPh>
    <rPh sb="4" eb="5">
      <t>シャ</t>
    </rPh>
    <rPh sb="5" eb="6">
      <t>スウ</t>
    </rPh>
    <phoneticPr fontId="1"/>
  </si>
  <si>
    <t>報告日</t>
    <rPh sb="0" eb="2">
      <t>ホウコク</t>
    </rPh>
    <rPh sb="2" eb="3">
      <t>ビ</t>
    </rPh>
    <phoneticPr fontId="1"/>
  </si>
  <si>
    <t>報告者氏名</t>
  </si>
  <si>
    <t>施設名</t>
    <rPh sb="0" eb="2">
      <t>シセツ</t>
    </rPh>
    <rPh sb="2" eb="3">
      <t>メイ</t>
    </rPh>
    <phoneticPr fontId="1"/>
  </si>
  <si>
    <t>所在地</t>
    <rPh sb="0" eb="3">
      <t>ショザイチ</t>
    </rPh>
    <phoneticPr fontId="1"/>
  </si>
  <si>
    <t>入所者数</t>
    <rPh sb="0" eb="3">
      <t>ニュウショシャ</t>
    </rPh>
    <rPh sb="3" eb="4">
      <t>スウ</t>
    </rPh>
    <phoneticPr fontId="1"/>
  </si>
  <si>
    <t>職員数　　</t>
    <rPh sb="0" eb="3">
      <t>ショクインスウ</t>
    </rPh>
    <phoneticPr fontId="1"/>
  </si>
  <si>
    <t>入所・
通所者数</t>
    <rPh sb="0" eb="2">
      <t>ニュウショ</t>
    </rPh>
    <rPh sb="4" eb="7">
      <t>ツウショシャ</t>
    </rPh>
    <rPh sb="7" eb="8">
      <t>スウ</t>
    </rPh>
    <phoneticPr fontId="1"/>
  </si>
  <si>
    <t>名</t>
    <rPh sb="0" eb="1">
      <t>メイ</t>
    </rPh>
    <phoneticPr fontId="1"/>
  </si>
  <si>
    <t>通所者数</t>
    <rPh sb="0" eb="3">
      <t>ツウショシャ</t>
    </rPh>
    <rPh sb="3" eb="4">
      <t>スウ</t>
    </rPh>
    <phoneticPr fontId="1"/>
  </si>
  <si>
    <t>園児</t>
    <rPh sb="0" eb="1">
      <t>エン</t>
    </rPh>
    <rPh sb="1" eb="2">
      <t>ジ</t>
    </rPh>
    <phoneticPr fontId="1"/>
  </si>
  <si>
    <t>または</t>
    <phoneticPr fontId="1"/>
  </si>
  <si>
    <t>部屋（クラス）</t>
    <rPh sb="0" eb="2">
      <t>ヘヤ</t>
    </rPh>
    <phoneticPr fontId="1"/>
  </si>
  <si>
    <t>備考</t>
    <rPh sb="0" eb="2">
      <t>ビコウ</t>
    </rPh>
    <phoneticPr fontId="1"/>
  </si>
  <si>
    <t xml:space="preserve">　　　　　　　　社会福祉施設等集団発生事例報告（感染症発生状況報告） 票    　　　  </t>
    <rPh sb="8" eb="10">
      <t>シャカイ</t>
    </rPh>
    <rPh sb="10" eb="12">
      <t>フクシ</t>
    </rPh>
    <rPh sb="12" eb="14">
      <t>シセツ</t>
    </rPh>
    <rPh sb="14" eb="15">
      <t>トウ</t>
    </rPh>
    <rPh sb="15" eb="17">
      <t>シュウダン</t>
    </rPh>
    <rPh sb="17" eb="19">
      <t>ハッセイ</t>
    </rPh>
    <rPh sb="19" eb="21">
      <t>ジレイ</t>
    </rPh>
    <rPh sb="21" eb="23">
      <t>ホウコク</t>
    </rPh>
    <rPh sb="24" eb="27">
      <t>カンセンショウ</t>
    </rPh>
    <rPh sb="27" eb="29">
      <t>ハッセイ</t>
    </rPh>
    <rPh sb="29" eb="31">
      <t>ジョウキョウ</t>
    </rPh>
    <rPh sb="31" eb="33">
      <t>ホウコク</t>
    </rPh>
    <rPh sb="35" eb="36">
      <t>ヒョウ</t>
    </rPh>
    <phoneticPr fontId="1"/>
  </si>
  <si>
    <t>給食</t>
    <rPh sb="0" eb="2">
      <t>キュウショク</t>
    </rPh>
    <phoneticPr fontId="1"/>
  </si>
  <si>
    <t>□あり　　□なし　（　外部　・　内部　）</t>
    <rPh sb="11" eb="13">
      <t>ガイブ</t>
    </rPh>
    <rPh sb="16" eb="18">
      <t>ナイブ</t>
    </rPh>
    <phoneticPr fontId="1"/>
  </si>
  <si>
    <t>患者の容態</t>
    <rPh sb="0" eb="2">
      <t>カンジャ</t>
    </rPh>
    <rPh sb="3" eb="5">
      <t>ヨウタイ</t>
    </rPh>
    <phoneticPr fontId="1"/>
  </si>
  <si>
    <t>入院</t>
    <rPh sb="0" eb="2">
      <t>ニュウイン</t>
    </rPh>
    <phoneticPr fontId="1"/>
  </si>
  <si>
    <t>特記事項</t>
    <rPh sb="0" eb="4">
      <t>トッキジコウ</t>
    </rPh>
    <phoneticPr fontId="1"/>
  </si>
  <si>
    <t>検査実施</t>
    <rPh sb="0" eb="2">
      <t>ケンサ</t>
    </rPh>
    <rPh sb="2" eb="4">
      <t>ジッシ</t>
    </rPh>
    <phoneticPr fontId="1"/>
  </si>
  <si>
    <t xml:space="preserve">陽性 </t>
    <rPh sb="0" eb="1">
      <t>ヨウ</t>
    </rPh>
    <rPh sb="1" eb="2">
      <t>セイ</t>
    </rPh>
    <phoneticPr fontId="1"/>
  </si>
  <si>
    <t>年齢</t>
    <rPh sb="0" eb="2">
      <t>ネンレイ</t>
    </rPh>
    <phoneticPr fontId="1"/>
  </si>
  <si>
    <t>列3</t>
  </si>
  <si>
    <t>列6</t>
  </si>
  <si>
    <t>列7</t>
  </si>
  <si>
    <t>列8</t>
  </si>
  <si>
    <t>列9</t>
  </si>
  <si>
    <t>列10</t>
  </si>
  <si>
    <t>列11</t>
  </si>
  <si>
    <t>列12</t>
  </si>
  <si>
    <t>列13</t>
  </si>
  <si>
    <t>列14</t>
  </si>
  <si>
    <t>列15</t>
  </si>
  <si>
    <t>列16</t>
  </si>
  <si>
    <t>列2</t>
    <phoneticPr fontId="1"/>
  </si>
  <si>
    <t>列1</t>
    <phoneticPr fontId="1"/>
  </si>
  <si>
    <t>※呼吸器疾患の場合：○発熱、□喉の痛み、△咳　※消化管疾患の場合：〇発熱、□腹痛、△嘔吐、▽下痢</t>
    <rPh sb="1" eb="6">
      <t>コキュウキシッカン</t>
    </rPh>
    <rPh sb="7" eb="9">
      <t>バアイ</t>
    </rPh>
    <rPh sb="11" eb="13">
      <t>ハツネツ</t>
    </rPh>
    <rPh sb="15" eb="16">
      <t>ノド</t>
    </rPh>
    <rPh sb="17" eb="18">
      <t>イタ</t>
    </rPh>
    <phoneticPr fontId="1"/>
  </si>
  <si>
    <t>施設名：（　　　　　　　　　　　　　　　　　　　　　　　　）</t>
    <rPh sb="0" eb="2">
      <t>シセツ</t>
    </rPh>
    <rPh sb="2" eb="3">
      <t>ナ</t>
    </rPh>
    <phoneticPr fontId="1"/>
  </si>
  <si>
    <t>疾患：（感染症診断名　　　　　　　　　　　　　　　　　）</t>
    <rPh sb="0" eb="2">
      <t>シッカン</t>
    </rPh>
    <rPh sb="4" eb="7">
      <t>カンセンショウ</t>
    </rPh>
    <rPh sb="7" eb="10">
      <t>シンダンメイ</t>
    </rPh>
    <phoneticPr fontId="1"/>
  </si>
  <si>
    <t>施設名：（○○施設）</t>
    <rPh sb="0" eb="2">
      <t>シセツ</t>
    </rPh>
    <rPh sb="2" eb="3">
      <t>ナ</t>
    </rPh>
    <rPh sb="7" eb="9">
      <t>シセツ</t>
    </rPh>
    <phoneticPr fontId="1"/>
  </si>
  <si>
    <t>○</t>
  </si>
  <si>
    <t>○△</t>
  </si>
  <si>
    <t>○△</t>
    <phoneticPr fontId="1"/>
  </si>
  <si>
    <t>○△</t>
    <phoneticPr fontId="1"/>
  </si>
  <si>
    <t>1/3</t>
    <phoneticPr fontId="1"/>
  </si>
  <si>
    <t>1/4</t>
    <phoneticPr fontId="1"/>
  </si>
  <si>
    <t>1/5</t>
  </si>
  <si>
    <t>1/6</t>
  </si>
  <si>
    <t>1/7</t>
  </si>
  <si>
    <t>1/8</t>
  </si>
  <si>
    <t>1/9</t>
  </si>
  <si>
    <t>1/10</t>
  </si>
  <si>
    <t>1/11</t>
  </si>
  <si>
    <t>1/12</t>
  </si>
  <si>
    <t>1/13</t>
  </si>
  <si>
    <t>1/14</t>
  </si>
  <si>
    <t>1/15</t>
  </si>
  <si>
    <t>1/16</t>
  </si>
  <si>
    <t>1/17</t>
  </si>
  <si>
    <t>1/18</t>
  </si>
  <si>
    <t>インフルエンザB型</t>
    <rPh sb="8" eb="9">
      <t>ガタ</t>
    </rPh>
    <phoneticPr fontId="1"/>
  </si>
  <si>
    <t>インフルエンザA型</t>
    <rPh sb="8" eb="9">
      <t>ガタ</t>
    </rPh>
    <phoneticPr fontId="1"/>
  </si>
  <si>
    <t>□</t>
    <phoneticPr fontId="1"/>
  </si>
  <si>
    <t>疾患：（インフルエンザ感染症）</t>
    <rPh sb="0" eb="2">
      <t>シッカン</t>
    </rPh>
    <rPh sb="11" eb="14">
      <t>カンセンショウ</t>
    </rPh>
    <phoneticPr fontId="1"/>
  </si>
  <si>
    <t>□△</t>
    <phoneticPr fontId="1"/>
  </si>
  <si>
    <t>○□△</t>
  </si>
  <si>
    <t>○□△</t>
    <phoneticPr fontId="1"/>
  </si>
  <si>
    <t>○□</t>
    <phoneticPr fontId="1"/>
  </si>
  <si>
    <t>○□</t>
    <phoneticPr fontId="1"/>
  </si>
  <si>
    <t>○□△</t>
    <phoneticPr fontId="1"/>
  </si>
  <si>
    <t>インフルエンザA型、1/8～入院</t>
    <rPh sb="8" eb="9">
      <t>ガタ</t>
    </rPh>
    <rPh sb="14" eb="16">
      <t>ニュウイン</t>
    </rPh>
    <phoneticPr fontId="1"/>
  </si>
  <si>
    <t>女性</t>
    <rPh sb="0" eb="2">
      <t>ジョセイ</t>
    </rPh>
    <phoneticPr fontId="1"/>
  </si>
  <si>
    <t>○□</t>
    <phoneticPr fontId="1"/>
  </si>
  <si>
    <t>2階担当</t>
    <rPh sb="1" eb="4">
      <t>カイタントウ</t>
    </rPh>
    <phoneticPr fontId="1"/>
  </si>
  <si>
    <t>看護師</t>
    <rPh sb="0" eb="3">
      <t>カンゴシ</t>
    </rPh>
    <phoneticPr fontId="1"/>
  </si>
  <si>
    <t>□</t>
    <phoneticPr fontId="1"/>
  </si>
  <si>
    <t>□</t>
    <phoneticPr fontId="1"/>
  </si>
  <si>
    <t>○□</t>
    <phoneticPr fontId="1"/>
  </si>
  <si>
    <t>□△</t>
    <phoneticPr fontId="1"/>
  </si>
  <si>
    <t>○□</t>
    <phoneticPr fontId="1"/>
  </si>
  <si>
    <t>□</t>
    <phoneticPr fontId="1"/>
  </si>
  <si>
    <t>□</t>
    <phoneticPr fontId="1"/>
  </si>
  <si>
    <t>インフルA型、1/9～病休</t>
    <rPh sb="5" eb="6">
      <t>ガタ</t>
    </rPh>
    <rPh sb="11" eb="13">
      <t>ビョウキュウ</t>
    </rPh>
    <phoneticPr fontId="1"/>
  </si>
  <si>
    <t>S.S.</t>
    <phoneticPr fontId="1"/>
  </si>
  <si>
    <t>M.A</t>
    <phoneticPr fontId="1"/>
  </si>
  <si>
    <t>□○</t>
    <phoneticPr fontId="1"/>
  </si>
  <si>
    <t>A.T.</t>
    <phoneticPr fontId="1"/>
  </si>
  <si>
    <t>□</t>
    <phoneticPr fontId="1"/>
  </si>
  <si>
    <t>○△</t>
    <phoneticPr fontId="1"/>
  </si>
  <si>
    <t>○</t>
    <phoneticPr fontId="1"/>
  </si>
  <si>
    <t>○</t>
    <phoneticPr fontId="1"/>
  </si>
  <si>
    <t>○</t>
    <phoneticPr fontId="1"/>
  </si>
  <si>
    <t>○</t>
    <phoneticPr fontId="1"/>
  </si>
  <si>
    <t>O.M.</t>
    <phoneticPr fontId="1"/>
  </si>
  <si>
    <t>○</t>
    <phoneticPr fontId="1"/>
  </si>
  <si>
    <t>△</t>
    <phoneticPr fontId="1"/>
  </si>
  <si>
    <t>△</t>
    <phoneticPr fontId="1"/>
  </si>
  <si>
    <t>インフルエンザB型</t>
    <rPh sb="8" eb="9">
      <t>ガタ</t>
    </rPh>
    <phoneticPr fontId="1"/>
  </si>
  <si>
    <t>△○</t>
    <phoneticPr fontId="1"/>
  </si>
  <si>
    <t>F.T.</t>
    <phoneticPr fontId="1"/>
  </si>
  <si>
    <t>I.H.</t>
    <phoneticPr fontId="1"/>
  </si>
  <si>
    <t>Y.I.</t>
    <phoneticPr fontId="1"/>
  </si>
  <si>
    <t>K.J.</t>
    <phoneticPr fontId="1"/>
  </si>
  <si>
    <t>I.S&gt;</t>
    <phoneticPr fontId="1"/>
  </si>
  <si>
    <t>U.Y.</t>
    <phoneticPr fontId="1"/>
  </si>
  <si>
    <t>K.G</t>
    <phoneticPr fontId="1"/>
  </si>
  <si>
    <t>M.M.</t>
    <phoneticPr fontId="1"/>
  </si>
  <si>
    <t>N.T.</t>
    <phoneticPr fontId="1"/>
  </si>
  <si>
    <t>N.H.</t>
    <phoneticPr fontId="1"/>
  </si>
  <si>
    <t>K.J.</t>
    <phoneticPr fontId="1"/>
  </si>
  <si>
    <t>K.S.</t>
    <phoneticPr fontId="1"/>
  </si>
  <si>
    <t>W.Y.</t>
    <phoneticPr fontId="1"/>
  </si>
  <si>
    <t>K.R.</t>
    <phoneticPr fontId="1"/>
  </si>
  <si>
    <t>1階担当</t>
    <rPh sb="1" eb="4">
      <t>カイタントウ</t>
    </rPh>
    <phoneticPr fontId="1"/>
  </si>
  <si>
    <t>2階担当</t>
    <rPh sb="1" eb="2">
      <t>カイ</t>
    </rPh>
    <rPh sb="2" eb="4">
      <t>タントウ</t>
    </rPh>
    <phoneticPr fontId="1"/>
  </si>
  <si>
    <t>インフルA型、2番N.H.の夫、1/9～病休</t>
    <rPh sb="5" eb="6">
      <t>ガタ</t>
    </rPh>
    <rPh sb="8" eb="9">
      <t>バン</t>
    </rPh>
    <rPh sb="14" eb="15">
      <t>オット</t>
    </rPh>
    <rPh sb="20" eb="22">
      <t>ビョウキュウ</t>
    </rPh>
    <phoneticPr fontId="1"/>
  </si>
  <si>
    <t>インフルA型、1番N.T.の妻、1/8～病休</t>
    <rPh sb="5" eb="6">
      <t>ガタ</t>
    </rPh>
    <rPh sb="8" eb="9">
      <t>バン</t>
    </rPh>
    <rPh sb="14" eb="15">
      <t>ツマ</t>
    </rPh>
    <rPh sb="20" eb="22">
      <t>ビョウキュウ</t>
    </rPh>
    <phoneticPr fontId="1"/>
  </si>
  <si>
    <t>1/10～病休。3番Y.I.の入院時に救急車同乗</t>
    <rPh sb="5" eb="7">
      <t>ビョウキュウ</t>
    </rPh>
    <rPh sb="6" eb="7">
      <t>ネツビョウ</t>
    </rPh>
    <rPh sb="9" eb="10">
      <t>バン</t>
    </rPh>
    <rPh sb="15" eb="18">
      <t>ニュウインジ</t>
    </rPh>
    <rPh sb="19" eb="22">
      <t>キュウキュウシャ</t>
    </rPh>
    <rPh sb="22" eb="24">
      <t>ドウジョウ</t>
    </rPh>
    <phoneticPr fontId="1"/>
  </si>
  <si>
    <t>併設サービス
（デイ・ショート）</t>
    <rPh sb="0" eb="2">
      <t>ヘイセツ</t>
    </rPh>
    <phoneticPr fontId="1"/>
  </si>
  <si>
    <t>嘱託医
（協力医療機関）</t>
    <rPh sb="0" eb="3">
      <t>ショクタクイ</t>
    </rPh>
    <rPh sb="5" eb="11">
      <t>キョウリョクイリョウキカン</t>
    </rPh>
    <phoneticPr fontId="1"/>
  </si>
  <si>
    <t>TEL・FAX</t>
    <phoneticPr fontId="1"/>
  </si>
  <si>
    <t>TEL</t>
    <phoneticPr fontId="1"/>
  </si>
  <si>
    <t>FAX</t>
    <phoneticPr fontId="1"/>
  </si>
  <si>
    <t>　　　　　　　　　　　　　　　　　　</t>
    <phoneticPr fontId="1"/>
  </si>
  <si>
    <t>メールアドレス</t>
    <phoneticPr fontId="1"/>
  </si>
  <si>
    <t>死亡</t>
    <rPh sb="0" eb="2">
      <t>シボウ</t>
    </rPh>
    <phoneticPr fontId="1"/>
  </si>
  <si>
    <t>名</t>
    <rPh sb="0" eb="1">
      <t>メイ</t>
    </rPh>
    <phoneticPr fontId="1"/>
  </si>
  <si>
    <t>施設種別</t>
    <rPh sb="0" eb="4">
      <t>シセツシュベツ</t>
    </rPh>
    <phoneticPr fontId="1"/>
  </si>
  <si>
    <t>園児数・生徒数</t>
    <rPh sb="0" eb="2">
      <t>エンジ</t>
    </rPh>
    <rPh sb="2" eb="3">
      <t>スウ</t>
    </rPh>
    <rPh sb="4" eb="7">
      <t>セイトスウ</t>
    </rPh>
    <phoneticPr fontId="1"/>
  </si>
  <si>
    <t>（保育所以外の社会福祉施設の場合）</t>
    <rPh sb="1" eb="6">
      <t>ホイクショイガイ</t>
    </rPh>
    <rPh sb="7" eb="13">
      <t>シャカイフクシシセツ</t>
    </rPh>
    <rPh sb="14" eb="16">
      <t>バアイ</t>
    </rPh>
    <phoneticPr fontId="1"/>
  </si>
  <si>
    <t>（保育所の場合）</t>
    <rPh sb="1" eb="3">
      <t>ホイク</t>
    </rPh>
    <rPh sb="3" eb="4">
      <t>ジョ</t>
    </rPh>
    <rPh sb="5" eb="7">
      <t>バアイ</t>
    </rPh>
    <phoneticPr fontId="1"/>
  </si>
  <si>
    <t>□保育所　　□その他（　　　　　　　　　　　　　　　　　　　　　　　　　　　　　　　　　　　　　　　　　　　　　　　　　　）</t>
    <rPh sb="1" eb="4">
      <t>ホイクショ</t>
    </rPh>
    <rPh sb="9" eb="10">
      <t>タ</t>
    </rPh>
    <phoneticPr fontId="1"/>
  </si>
  <si>
    <t>感染症名</t>
    <rPh sb="0" eb="4">
      <t>カンセンショウメイ</t>
    </rPh>
    <phoneticPr fontId="1"/>
  </si>
  <si>
    <t>※うち陽性者</t>
    <rPh sb="3" eb="6">
      <t>ヨウセイシャ</t>
    </rPh>
    <phoneticPr fontId="1"/>
  </si>
  <si>
    <t>（職種別：　　　　　　　　　　　　　　　　　　　　　　　　）</t>
    <rPh sb="1" eb="3">
      <t>ショクシュ</t>
    </rPh>
    <rPh sb="3" eb="4">
      <t>ベツ</t>
    </rPh>
    <phoneticPr fontId="1"/>
  </si>
  <si>
    <t>（死亡年月日　　　　　　　　　　　　　　　）</t>
    <rPh sb="1" eb="6">
      <t>シボウネンガッピ</t>
    </rPh>
    <phoneticPr fontId="1"/>
  </si>
  <si>
    <t>□養護老人ホーム　　□特別養護老人ホーム　　□介護老人保健施設
□有料老人ホーム（住宅型・介護型）　　□グループホーム（認知症・障がい者）　
□デイサービスセンター（老人・障がい者）　　□その他（        　　       　　                                    )</t>
    <rPh sb="23" eb="25">
      <t>カイゴ</t>
    </rPh>
    <phoneticPr fontId="1"/>
  </si>
  <si>
    <r>
      <t xml:space="preserve">発生状況の具体的な記載をお願いします。
</t>
    </r>
    <r>
      <rPr>
        <sz val="10"/>
        <rFont val="ＭＳ Ｐゴシック"/>
        <family val="3"/>
        <charset val="128"/>
      </rPr>
      <t>例：園児陽性者の内訳は、A組1名/全30名、B組4名/28名、C組1名/33名。
　　またC組の陽性者はB組陽性者の兄弟児。
　　職員陽性者の内訳は、A組担当1名、B組担当2名。全園児と接触あり1名。</t>
    </r>
    <rPh sb="0" eb="4">
      <t>ハッセイジョウキョウ</t>
    </rPh>
    <rPh sb="5" eb="8">
      <t>グタイテキ</t>
    </rPh>
    <rPh sb="9" eb="11">
      <t>キサイ</t>
    </rPh>
    <rPh sb="13" eb="14">
      <t>ネガ</t>
    </rPh>
    <rPh sb="20" eb="21">
      <t>レイ</t>
    </rPh>
    <rPh sb="22" eb="24">
      <t>エンジ</t>
    </rPh>
    <rPh sb="24" eb="27">
      <t>ヨウセイシャ</t>
    </rPh>
    <rPh sb="28" eb="30">
      <t>ウチワケ</t>
    </rPh>
    <rPh sb="33" eb="34">
      <t>クミ</t>
    </rPh>
    <rPh sb="35" eb="36">
      <t>メイ</t>
    </rPh>
    <rPh sb="37" eb="38">
      <t>ゼン</t>
    </rPh>
    <rPh sb="40" eb="41">
      <t>メイ</t>
    </rPh>
    <rPh sb="43" eb="44">
      <t>クミ</t>
    </rPh>
    <rPh sb="45" eb="46">
      <t>メイ</t>
    </rPh>
    <rPh sb="49" eb="50">
      <t>メイ</t>
    </rPh>
    <rPh sb="52" eb="53">
      <t>クミ</t>
    </rPh>
    <rPh sb="54" eb="55">
      <t>メイ</t>
    </rPh>
    <rPh sb="58" eb="59">
      <t>メイ</t>
    </rPh>
    <rPh sb="66" eb="67">
      <t>グミ</t>
    </rPh>
    <rPh sb="68" eb="71">
      <t>ヨウセイシャ</t>
    </rPh>
    <rPh sb="73" eb="74">
      <t>グミ</t>
    </rPh>
    <rPh sb="74" eb="77">
      <t>ヨウセイシャ</t>
    </rPh>
    <rPh sb="85" eb="87">
      <t>ショクイン</t>
    </rPh>
    <rPh sb="87" eb="90">
      <t>ヨウセイシャ</t>
    </rPh>
    <rPh sb="91" eb="93">
      <t>ウチワケ</t>
    </rPh>
    <rPh sb="96" eb="99">
      <t>グミタントウ</t>
    </rPh>
    <rPh sb="100" eb="101">
      <t>メイ</t>
    </rPh>
    <rPh sb="103" eb="106">
      <t>グミタントウ</t>
    </rPh>
    <rPh sb="107" eb="108">
      <t>メイ</t>
    </rPh>
    <rPh sb="109" eb="112">
      <t>ゼンエンジ</t>
    </rPh>
    <rPh sb="113" eb="115">
      <t>セッショク</t>
    </rPh>
    <rPh sb="118" eb="119">
      <t>メイ</t>
    </rPh>
    <phoneticPr fontId="1"/>
  </si>
  <si>
    <t/>
  </si>
  <si>
    <t>年　　　　月　　　　日　　　　時</t>
    <rPh sb="0" eb="1">
      <t>ネン</t>
    </rPh>
    <rPh sb="5" eb="6">
      <t>ガツ</t>
    </rPh>
    <rPh sb="10" eb="11">
      <t>ヒ</t>
    </rPh>
    <rPh sb="15" eb="16">
      <t>ジ</t>
    </rPh>
    <phoneticPr fontId="1"/>
  </si>
  <si>
    <t>＋</t>
  </si>
  <si>
    <t>－</t>
  </si>
  <si>
    <t>列4</t>
    <phoneticPr fontId="1"/>
  </si>
  <si>
    <t>列5</t>
    <phoneticPr fontId="1"/>
  </si>
  <si>
    <t>※呼吸器疾患の場合：○発熱、□喉の痛み、△咳　※消化管疾患の場合：〇発熱、□腹痛、△嘔吐、▽下痢</t>
    <phoneticPr fontId="1"/>
  </si>
  <si>
    <t>保健所記入欄</t>
    <rPh sb="0" eb="6">
      <t>ホケンジョキニュウラン</t>
    </rPh>
    <phoneticPr fontId="1"/>
  </si>
  <si>
    <t>この報告は、「社会福祉施設等における感染症等発生時に係る報告について」に基づいた報告です。
社会福祉施設ではない施設（学校等）も、準じる報告・対応をお願いする際にはご提出をお願いしています。
 ご協力よろしくお願いします。
　　　　　　　　　　　　　　　　　　　　　　　　　　＜報告先＞　　嘉穂・鞍手保健福祉環境事務所　（保健衛生課感染症係）
　　　　　　　　　　　　　　　　　　　　　　　　　　　　　　　　　　　　TEL　０９４８－２１－４９７２
　　　　　　　　　　　　　　　　　　　　　　　　　　　　　　　　　　　　FAX　０９４８－２４－０１８６
　　　　　　　　　　　　　　　　　　　　　　　　　　　　　　　　　　　 メール　kahokurate-hhe-kansen@pref.fukuoka.lg.jp　　</t>
    <rPh sb="56" eb="58">
      <t>シセツ</t>
    </rPh>
    <rPh sb="59" eb="62">
      <t>ガッコウトウ</t>
    </rPh>
    <rPh sb="75" eb="76">
      <t>ネガ</t>
    </rPh>
    <rPh sb="79" eb="80">
      <t>サイ</t>
    </rPh>
    <rPh sb="83" eb="8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</si>
</sst>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3"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u/>
      <sz val="12"/>
      <name val="ＭＳ Ｐゴシック"/>
      <family val="3"/>
      <charset val="128"/>
    </font>
    <font>
      <sz val="11"/>
      <color rgb="FF000000"/>
      <name val="ＭＳ Ｐゴシック"/>
      <family val="3"/>
      <charset val="128"/>
    </font>
    <font>
      <b/>
      <sz val="9"/>
      <name val="ＭＳ Ｐゴシック"/>
      <family val="3"/>
      <charset val="128"/>
    </font>
    <font>
      <sz val="12"/>
      <color indexed="81"/>
      <name val="ＭＳ Ｐゴシック"/>
      <family val="3"/>
      <charset val="128"/>
    </font>
    <font>
      <sz val="14"/>
      <color indexed="81"/>
      <name val="ＭＳ Ｐゴシック"/>
      <family val="3"/>
      <charset val="128"/>
    </font>
    <font>
      <b/>
      <sz val="14"/>
      <color indexed="81"/>
      <name val="ＭＳ Ｐゴシック"/>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double">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56" fontId="0" fillId="0" borderId="0" xfId="0" applyNumberFormat="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3" xfId="0" applyFill="1" applyBorder="1">
      <alignment vertical="center"/>
    </xf>
    <xf numFmtId="0" fontId="0" fillId="0" borderId="2" xfId="0" applyFill="1" applyBorder="1">
      <alignment vertical="center"/>
    </xf>
    <xf numFmtId="0" fontId="0" fillId="0" borderId="0" xfId="0" applyBorder="1">
      <alignment vertical="center"/>
    </xf>
    <xf numFmtId="0" fontId="0" fillId="0" borderId="8" xfId="0" applyBorder="1" applyAlignment="1">
      <alignment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lignment vertical="center"/>
    </xf>
    <xf numFmtId="0" fontId="0" fillId="0" borderId="1" xfId="0" applyFill="1" applyBorder="1" applyAlignment="1">
      <alignment vertical="center"/>
    </xf>
    <xf numFmtId="0" fontId="0" fillId="0" borderId="3" xfId="0" applyFill="1" applyBorder="1" applyAlignment="1">
      <alignment horizontal="righ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0" xfId="0" applyBorder="1">
      <alignment vertical="center"/>
    </xf>
    <xf numFmtId="0" fontId="0" fillId="0" borderId="8" xfId="0" applyBorder="1" applyAlignment="1">
      <alignment horizontal="center" vertical="center"/>
    </xf>
    <xf numFmtId="0" fontId="0" fillId="0" borderId="0" xfId="0" applyAlignment="1">
      <alignment vertical="center"/>
    </xf>
    <xf numFmtId="0" fontId="0" fillId="0" borderId="12" xfId="0" applyBorder="1">
      <alignment vertical="center"/>
    </xf>
    <xf numFmtId="0" fontId="0" fillId="0" borderId="0" xfId="0" applyFill="1" applyBorder="1">
      <alignment vertical="center"/>
    </xf>
    <xf numFmtId="0" fontId="0" fillId="0" borderId="13" xfId="0" applyFill="1" applyBorder="1">
      <alignment vertical="center"/>
    </xf>
    <xf numFmtId="0" fontId="0" fillId="0" borderId="14" xfId="0" applyBorder="1">
      <alignment vertical="center"/>
    </xf>
    <xf numFmtId="0" fontId="2" fillId="0" borderId="0" xfId="0" applyFont="1">
      <alignment vertical="center"/>
    </xf>
    <xf numFmtId="0" fontId="0" fillId="0" borderId="15" xfId="0" applyBorder="1">
      <alignment vertical="center"/>
    </xf>
    <xf numFmtId="0" fontId="4" fillId="0" borderId="16" xfId="0" applyFont="1" applyBorder="1" applyAlignment="1">
      <alignment horizontal="center" vertical="center"/>
    </xf>
    <xf numFmtId="0" fontId="0" fillId="0" borderId="17" xfId="0" applyBorder="1">
      <alignment vertical="center"/>
    </xf>
    <xf numFmtId="0" fontId="5" fillId="0" borderId="18"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pplyAlignment="1">
      <alignment vertical="center"/>
    </xf>
    <xf numFmtId="0" fontId="0" fillId="0" borderId="13" xfId="0" applyBorder="1">
      <alignment vertical="center"/>
    </xf>
    <xf numFmtId="0" fontId="0" fillId="0" borderId="21" xfId="0" applyBorder="1">
      <alignment vertical="center"/>
    </xf>
    <xf numFmtId="0" fontId="0" fillId="0" borderId="22" xfId="0" applyBorder="1" applyAlignment="1">
      <alignment vertical="center"/>
    </xf>
    <xf numFmtId="0" fontId="4" fillId="0" borderId="1" xfId="0" applyFont="1" applyBorder="1" applyAlignment="1">
      <alignment horizontal="center" vertical="center"/>
    </xf>
    <xf numFmtId="0" fontId="0" fillId="0" borderId="7" xfId="0" applyBorder="1" applyAlignment="1">
      <alignment horizontal="right" vertical="center"/>
    </xf>
    <xf numFmtId="0" fontId="0" fillId="0" borderId="23" xfId="0" applyBorder="1">
      <alignment vertical="center"/>
    </xf>
    <xf numFmtId="0" fontId="0" fillId="0" borderId="24" xfId="0" applyBorder="1" applyAlignment="1">
      <alignment vertical="center"/>
    </xf>
    <xf numFmtId="0" fontId="0" fillId="0" borderId="20" xfId="0" applyBorder="1">
      <alignment vertical="center"/>
    </xf>
    <xf numFmtId="0" fontId="0" fillId="0" borderId="0" xfId="0" applyBorder="1" applyAlignment="1">
      <alignment horizontal="right" vertical="center"/>
    </xf>
    <xf numFmtId="0" fontId="0" fillId="0" borderId="26" xfId="0" applyBorder="1">
      <alignment vertical="center"/>
    </xf>
    <xf numFmtId="0" fontId="0" fillId="0" borderId="27" xfId="0" applyFill="1" applyBorder="1">
      <alignment vertical="center"/>
    </xf>
    <xf numFmtId="0" fontId="5" fillId="0" borderId="0" xfId="0" applyFont="1" applyBorder="1" applyAlignment="1">
      <alignment horizontal="center" vertical="center"/>
    </xf>
    <xf numFmtId="0" fontId="0" fillId="0" borderId="23" xfId="0" applyBorder="1" applyAlignment="1">
      <alignment horizontal="center" vertical="center"/>
    </xf>
    <xf numFmtId="0" fontId="0" fillId="0" borderId="22" xfId="0" applyBorder="1">
      <alignment vertical="center"/>
    </xf>
    <xf numFmtId="0" fontId="0" fillId="0" borderId="28" xfId="0" applyBorder="1">
      <alignment vertical="center"/>
    </xf>
    <xf numFmtId="0" fontId="4" fillId="0" borderId="6" xfId="0" applyFont="1" applyBorder="1" applyAlignment="1">
      <alignment horizontal="center" vertical="center" wrapText="1"/>
    </xf>
    <xf numFmtId="0" fontId="4" fillId="0" borderId="6" xfId="0" applyFont="1" applyBorder="1" applyAlignment="1">
      <alignment horizontal="left" vertical="center"/>
    </xf>
    <xf numFmtId="0" fontId="0" fillId="0" borderId="26" xfId="0" applyBorder="1" applyAlignment="1">
      <alignment horizontal="center" vertical="center"/>
    </xf>
    <xf numFmtId="49" fontId="0" fillId="0" borderId="12" xfId="0" applyNumberFormat="1" applyBorder="1" applyAlignment="1">
      <alignment horizontal="right" vertical="center"/>
    </xf>
    <xf numFmtId="0" fontId="2" fillId="0" borderId="1" xfId="0" applyFont="1" applyBorder="1">
      <alignment vertical="center"/>
    </xf>
    <xf numFmtId="0" fontId="0" fillId="0" borderId="0" xfId="0" applyBorder="1" applyAlignment="1">
      <alignment vertical="center"/>
    </xf>
    <xf numFmtId="0" fontId="2" fillId="0" borderId="0" xfId="0" applyFont="1" applyBorder="1" applyAlignment="1">
      <alignment horizontal="left" vertical="center"/>
    </xf>
    <xf numFmtId="0" fontId="0" fillId="0" borderId="12" xfId="0" applyBorder="1" applyAlignment="1">
      <alignment horizontal="center" vertical="center"/>
    </xf>
    <xf numFmtId="0" fontId="0" fillId="0" borderId="12" xfId="0" applyBorder="1" applyAlignment="1">
      <alignment horizontal="right" vertical="center"/>
    </xf>
    <xf numFmtId="0" fontId="0" fillId="0" borderId="5" xfId="0" applyFill="1" applyBorder="1">
      <alignment vertical="center"/>
    </xf>
    <xf numFmtId="0" fontId="0" fillId="0" borderId="10" xfId="0" applyFill="1" applyBorder="1">
      <alignment vertical="center"/>
    </xf>
    <xf numFmtId="0" fontId="0" fillId="0" borderId="31" xfId="0" applyFill="1" applyBorder="1">
      <alignment vertical="center"/>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9" xfId="0" applyNumberFormat="1" applyFill="1" applyBorder="1" applyAlignment="1">
      <alignment horizontal="right" vertical="center"/>
    </xf>
    <xf numFmtId="0" fontId="0" fillId="0" borderId="5" xfId="0" applyFill="1" applyBorder="1" applyAlignment="1">
      <alignment horizontal="center" vertical="center"/>
    </xf>
    <xf numFmtId="56"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0" fontId="0" fillId="0" borderId="31" xfId="0" applyFill="1" applyBorder="1" applyAlignment="1">
      <alignment horizontal="center" vertical="center"/>
    </xf>
    <xf numFmtId="0" fontId="7" fillId="0" borderId="0" xfId="0" applyFont="1" applyBorder="1" applyAlignment="1">
      <alignment horizontal="left" vertical="center"/>
    </xf>
    <xf numFmtId="0" fontId="0" fillId="0" borderId="3" xfId="0" applyBorder="1" applyAlignment="1">
      <alignment horizontal="center" vertical="center"/>
    </xf>
    <xf numFmtId="0" fontId="0" fillId="0" borderId="25" xfId="0" applyBorder="1">
      <alignment vertical="center"/>
    </xf>
    <xf numFmtId="0" fontId="0" fillId="0" borderId="32" xfId="0" applyBorder="1" applyAlignment="1">
      <alignment horizontal="center" vertical="center"/>
    </xf>
    <xf numFmtId="0" fontId="2" fillId="0" borderId="0" xfId="0" applyFont="1" applyBorder="1" applyAlignment="1">
      <alignment vertical="center"/>
    </xf>
    <xf numFmtId="0" fontId="7" fillId="0" borderId="0" xfId="0" applyFont="1" applyBorder="1" applyAlignment="1">
      <alignment vertical="center"/>
    </xf>
    <xf numFmtId="0" fontId="0" fillId="0" borderId="34" xfId="0" applyBorder="1">
      <alignment vertical="center"/>
    </xf>
    <xf numFmtId="0" fontId="0" fillId="0" borderId="35" xfId="0" applyBorder="1" applyAlignment="1">
      <alignment horizontal="center" vertical="center"/>
    </xf>
    <xf numFmtId="0" fontId="0" fillId="0" borderId="35" xfId="0" applyFill="1" applyBorder="1">
      <alignment vertical="center"/>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36" xfId="0" applyFill="1" applyBorder="1" applyAlignment="1">
      <alignment horizontal="center" vertical="center"/>
    </xf>
    <xf numFmtId="0" fontId="0" fillId="0" borderId="35" xfId="0" applyBorder="1">
      <alignment vertical="center"/>
    </xf>
    <xf numFmtId="0" fontId="4" fillId="0" borderId="36" xfId="0" applyFont="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176" fontId="0" fillId="0" borderId="37" xfId="0" applyNumberFormat="1" applyBorder="1" applyAlignment="1">
      <alignment horizontal="center" vertical="center"/>
    </xf>
    <xf numFmtId="176" fontId="4" fillId="0" borderId="35" xfId="0" applyNumberFormat="1" applyFont="1" applyBorder="1" applyAlignment="1">
      <alignment horizontal="center" vertical="center"/>
    </xf>
    <xf numFmtId="0" fontId="0" fillId="0" borderId="9" xfId="0" applyFill="1" applyBorder="1">
      <alignment vertical="center"/>
    </xf>
    <xf numFmtId="0" fontId="0" fillId="0" borderId="11" xfId="0" applyFill="1" applyBorder="1">
      <alignment vertical="center"/>
    </xf>
    <xf numFmtId="0" fontId="0" fillId="0" borderId="37" xfId="0" applyFill="1" applyBorder="1">
      <alignment vertical="center"/>
    </xf>
    <xf numFmtId="0" fontId="0" fillId="0" borderId="39" xfId="0" applyBorder="1" applyAlignment="1">
      <alignment horizontal="center" vertical="center"/>
    </xf>
    <xf numFmtId="0" fontId="0" fillId="0" borderId="40" xfId="0" applyFill="1" applyBorder="1">
      <alignment vertical="center"/>
    </xf>
    <xf numFmtId="0" fontId="0" fillId="0" borderId="38" xfId="0" applyFill="1" applyBorder="1">
      <alignment vertical="center"/>
    </xf>
    <xf numFmtId="0" fontId="0" fillId="0" borderId="41" xfId="0" applyFill="1" applyBorder="1">
      <alignment vertical="center"/>
    </xf>
    <xf numFmtId="0" fontId="0" fillId="0" borderId="39" xfId="0" applyFill="1" applyBorder="1">
      <alignment vertical="center"/>
    </xf>
    <xf numFmtId="176" fontId="0" fillId="0" borderId="43" xfId="0" applyNumberFormat="1" applyBorder="1" applyAlignment="1">
      <alignment horizontal="center" vertical="center"/>
    </xf>
    <xf numFmtId="0" fontId="0" fillId="0" borderId="31" xfId="0" applyFill="1" applyBorder="1" applyAlignment="1">
      <alignment horizontal="right" vertical="center"/>
    </xf>
    <xf numFmtId="0" fontId="0" fillId="0" borderId="5" xfId="0" applyFill="1" applyBorder="1" applyAlignment="1">
      <alignment horizontal="right" vertical="center"/>
    </xf>
    <xf numFmtId="0" fontId="0" fillId="0" borderId="10" xfId="0" applyFill="1" applyBorder="1" applyAlignment="1">
      <alignment horizontal="right" vertical="center"/>
    </xf>
    <xf numFmtId="0" fontId="0" fillId="0" borderId="36" xfId="0" applyFill="1" applyBorder="1">
      <alignment vertical="center"/>
    </xf>
    <xf numFmtId="0" fontId="0" fillId="0" borderId="44" xfId="0" applyBorder="1" applyAlignment="1">
      <alignment horizontal="center" vertical="center"/>
    </xf>
    <xf numFmtId="176" fontId="0" fillId="0" borderId="45" xfId="0" applyNumberFormat="1" applyFill="1" applyBorder="1">
      <alignment vertical="center"/>
    </xf>
    <xf numFmtId="176" fontId="0" fillId="0" borderId="42" xfId="0" applyNumberFormat="1" applyFill="1" applyBorder="1">
      <alignment vertical="center"/>
    </xf>
    <xf numFmtId="176" fontId="0" fillId="0" borderId="46" xfId="0" applyNumberFormat="1" applyFill="1" applyBorder="1">
      <alignment vertical="center"/>
    </xf>
    <xf numFmtId="176" fontId="0" fillId="0" borderId="44" xfId="0" applyNumberFormat="1" applyFill="1" applyBorder="1">
      <alignment vertical="center"/>
    </xf>
    <xf numFmtId="0" fontId="8" fillId="0" borderId="47" xfId="0" applyFont="1" applyBorder="1">
      <alignment vertical="center"/>
    </xf>
    <xf numFmtId="0" fontId="8" fillId="0" borderId="48" xfId="0" applyFont="1" applyBorder="1">
      <alignment vertical="center"/>
    </xf>
    <xf numFmtId="0" fontId="0" fillId="0" borderId="40" xfId="0" applyFill="1" applyBorder="1" applyAlignment="1">
      <alignment vertical="center" wrapText="1"/>
    </xf>
    <xf numFmtId="0" fontId="0" fillId="0" borderId="49" xfId="0" applyFill="1" applyBorder="1">
      <alignment vertical="center"/>
    </xf>
    <xf numFmtId="0" fontId="0" fillId="0" borderId="0" xfId="0" applyAlignment="1">
      <alignment horizontal="left" vertical="center" wrapText="1"/>
    </xf>
    <xf numFmtId="0" fontId="4" fillId="0" borderId="3" xfId="0" applyFont="1" applyBorder="1" applyAlignment="1">
      <alignment horizontal="center" vertical="center"/>
    </xf>
    <xf numFmtId="0" fontId="0" fillId="0" borderId="13" xfId="0"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7" xfId="0" applyFill="1" applyBorder="1">
      <alignment vertical="center"/>
    </xf>
    <xf numFmtId="0" fontId="0" fillId="0" borderId="4" xfId="0" applyFill="1" applyBorder="1" applyAlignment="1">
      <alignment horizontal="center" vertical="center"/>
    </xf>
    <xf numFmtId="0" fontId="0" fillId="0" borderId="2" xfId="0" applyBorder="1">
      <alignment vertical="center"/>
    </xf>
    <xf numFmtId="0" fontId="0" fillId="0" borderId="4" xfId="0" applyFill="1" applyBorder="1">
      <alignment vertical="center"/>
    </xf>
    <xf numFmtId="0" fontId="0" fillId="0" borderId="50" xfId="0" applyFill="1" applyBorder="1">
      <alignment vertical="center"/>
    </xf>
    <xf numFmtId="0" fontId="0" fillId="0" borderId="14" xfId="0" applyFill="1" applyBorder="1">
      <alignment vertical="center"/>
    </xf>
    <xf numFmtId="176" fontId="0" fillId="0" borderId="51" xfId="0" applyNumberFormat="1" applyFill="1" applyBorder="1">
      <alignment vertical="center"/>
    </xf>
    <xf numFmtId="0" fontId="0" fillId="0" borderId="42" xfId="0" applyFill="1" applyBorder="1">
      <alignment vertical="center"/>
    </xf>
    <xf numFmtId="0" fontId="9"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0" fillId="0" borderId="52" xfId="0" applyBorder="1">
      <alignment vertical="center"/>
    </xf>
    <xf numFmtId="0" fontId="9" fillId="0" borderId="30" xfId="0" applyFont="1" applyBorder="1" applyAlignment="1">
      <alignment horizontal="center" vertical="center" wrapText="1" shrinkToFit="1"/>
    </xf>
    <xf numFmtId="0" fontId="0" fillId="0" borderId="53" xfId="0" applyBorder="1">
      <alignment vertical="center"/>
    </xf>
    <xf numFmtId="0" fontId="0" fillId="0" borderId="54" xfId="0" applyBorder="1" applyAlignment="1">
      <alignment horizontal="right" vertical="center"/>
    </xf>
    <xf numFmtId="0" fontId="0" fillId="0" borderId="54" xfId="0" applyBorder="1">
      <alignment vertical="center"/>
    </xf>
    <xf numFmtId="0" fontId="0" fillId="0" borderId="55" xfId="0" applyBorder="1">
      <alignment vertical="center"/>
    </xf>
    <xf numFmtId="0" fontId="6" fillId="0" borderId="7" xfId="0" applyFont="1" applyBorder="1">
      <alignment vertical="center"/>
    </xf>
    <xf numFmtId="0" fontId="6" fillId="0" borderId="7" xfId="0" applyFont="1" applyBorder="1" applyAlignment="1">
      <alignment vertical="center" wrapText="1"/>
    </xf>
    <xf numFmtId="0" fontId="0" fillId="0" borderId="7" xfId="0" applyBorder="1" applyAlignment="1">
      <alignment horizontal="left" vertical="center" wrapText="1"/>
    </xf>
    <xf numFmtId="0" fontId="4" fillId="0" borderId="4" xfId="0" applyFont="1" applyFill="1" applyBorder="1" applyAlignment="1">
      <alignment horizontal="center" vertical="center"/>
    </xf>
    <xf numFmtId="0" fontId="0" fillId="0" borderId="23" xfId="0" applyBorder="1" applyAlignment="1">
      <alignment horizontal="left" vertical="center" wrapText="1"/>
    </xf>
    <xf numFmtId="0" fontId="0" fillId="0" borderId="29" xfId="0" applyBorder="1">
      <alignment vertical="center"/>
    </xf>
    <xf numFmtId="0" fontId="0" fillId="0" borderId="28" xfId="0" applyBorder="1" applyAlignment="1">
      <alignment horizontal="center" vertical="center"/>
    </xf>
    <xf numFmtId="0" fontId="4" fillId="0" borderId="6" xfId="0" applyFont="1" applyBorder="1" applyAlignment="1">
      <alignment horizontal="center" vertical="center"/>
    </xf>
    <xf numFmtId="0" fontId="4" fillId="0" borderId="13" xfId="0" applyFont="1" applyBorder="1">
      <alignment vertical="center"/>
    </xf>
    <xf numFmtId="0" fontId="5" fillId="0" borderId="13" xfId="0" applyFont="1" applyBorder="1">
      <alignment vertical="center"/>
    </xf>
    <xf numFmtId="0" fontId="0" fillId="0" borderId="56" xfId="0" applyBorder="1">
      <alignment vertical="center"/>
    </xf>
    <xf numFmtId="0" fontId="4" fillId="0" borderId="32" xfId="0" applyFont="1" applyBorder="1" applyAlignment="1">
      <alignment horizontal="center" vertical="center"/>
    </xf>
    <xf numFmtId="0" fontId="0" fillId="0" borderId="7" xfId="0" applyBorder="1" applyAlignment="1">
      <alignment vertical="center"/>
    </xf>
    <xf numFmtId="0" fontId="0" fillId="0" borderId="23" xfId="0" applyBorder="1" applyAlignment="1">
      <alignment vertical="center"/>
    </xf>
    <xf numFmtId="0" fontId="0" fillId="0" borderId="0" xfId="0" applyNumberFormat="1">
      <alignment vertical="center"/>
    </xf>
    <xf numFmtId="0" fontId="0" fillId="0" borderId="36" xfId="0" applyNumberFormat="1" applyBorder="1" applyAlignment="1">
      <alignment horizontal="center" vertical="center"/>
    </xf>
    <xf numFmtId="0" fontId="0" fillId="0" borderId="3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10"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36" xfId="0" applyNumberFormat="1" applyFill="1" applyBorder="1" applyAlignment="1">
      <alignment horizontal="center" vertical="center"/>
    </xf>
    <xf numFmtId="0" fontId="0" fillId="0" borderId="0" xfId="0" applyNumberFormat="1" applyFill="1" applyBorder="1">
      <alignment vertical="center"/>
    </xf>
    <xf numFmtId="0" fontId="0" fillId="0" borderId="0" xfId="0" applyNumberFormat="1" applyBorder="1">
      <alignment vertical="center"/>
    </xf>
    <xf numFmtId="0" fontId="0" fillId="0" borderId="1" xfId="0" applyNumberFormat="1" applyBorder="1">
      <alignment vertical="center"/>
    </xf>
    <xf numFmtId="0" fontId="4" fillId="0" borderId="5" xfId="0" applyFont="1" applyBorder="1" applyAlignment="1">
      <alignment horizontal="left" vertical="center"/>
    </xf>
    <xf numFmtId="0" fontId="0" fillId="0" borderId="0" xfId="0"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xf>
    <xf numFmtId="0" fontId="0" fillId="0" borderId="23" xfId="0" applyBorder="1" applyAlignment="1">
      <alignment horizontal="left" vertical="center"/>
    </xf>
    <xf numFmtId="0" fontId="0" fillId="0" borderId="5" xfId="0" applyBorder="1" applyAlignment="1">
      <alignment horizontal="left" vertical="center"/>
    </xf>
    <xf numFmtId="0" fontId="0" fillId="0" borderId="57" xfId="0" applyBorder="1" applyAlignment="1">
      <alignment horizontal="left" vertical="top" wrapText="1"/>
    </xf>
    <xf numFmtId="0" fontId="0" fillId="0" borderId="26" xfId="0" applyBorder="1" applyAlignment="1">
      <alignment horizontal="left" vertical="top"/>
    </xf>
    <xf numFmtId="0" fontId="0" fillId="0" borderId="29" xfId="0" applyBorder="1" applyAlignment="1">
      <alignment horizontal="left" vertical="top"/>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58" xfId="0" applyFont="1" applyBorder="1" applyAlignment="1">
      <alignment horizontal="center" vertical="center"/>
    </xf>
  </cellXfs>
  <cellStyles count="1">
    <cellStyle name="標準" xfId="0" builtinId="0"/>
  </cellStyles>
  <dxfs count="67">
    <dxf>
      <border diagonalUp="0" diagonalDown="0">
        <left/>
        <right/>
        <top style="thin">
          <color auto="1"/>
        </top>
        <bottom style="thin">
          <color auto="1"/>
        </bottom>
        <vertical/>
        <horizontal style="thin">
          <color auto="1"/>
        </horizontal>
      </border>
    </dxf>
    <dxf>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numFmt numFmtId="176" formatCode="m/d"/>
      <fill>
        <patternFill patternType="none">
          <fgColor indexed="64"/>
          <bgColor indexed="65"/>
        </patternFill>
      </fill>
      <border diagonalUp="0" diagonalDown="0">
        <left style="double">
          <color indexed="64"/>
        </left>
        <right style="thin">
          <color indexed="64"/>
        </right>
        <top style="double">
          <color auto="1"/>
        </top>
        <bottom style="double">
          <color auto="1"/>
        </bottom>
        <vertical/>
        <horizontal style="double">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style="thin">
          <color indexed="64"/>
        </left>
        <right style="double">
          <color indexed="64"/>
        </right>
        <top style="double">
          <color auto="1"/>
        </top>
        <bottom style="double">
          <color auto="1"/>
        </bottom>
        <vertical/>
        <horizontal style="double">
          <color auto="1"/>
        </horizontal>
      </border>
    </dxf>
    <dxf>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border outline="0">
        <left style="thin">
          <color rgb="FF000000"/>
        </left>
        <right style="thin">
          <color rgb="FF000000"/>
        </right>
        <bottom style="thin">
          <color rgb="FF000000"/>
        </bottom>
      </border>
    </dxf>
    <dxf>
      <border>
        <bottom style="double">
          <color rgb="FF000000"/>
        </bottom>
      </border>
    </dxf>
    <dxf>
      <numFmt numFmtId="176" formatCode="m/d"/>
      <alignment horizontal="center" vertical="center" textRotation="0" wrapText="0" indent="0" justifyLastLine="0" shrinkToFit="0" readingOrder="0"/>
      <border diagonalUp="0" diagonalDown="0">
        <left/>
        <right/>
        <top/>
        <bottom/>
        <vertical/>
        <horizontal/>
      </border>
    </dxf>
    <dxf>
      <font>
        <b/>
        <i val="0"/>
      </font>
      <fill>
        <patternFill>
          <bgColor rgb="FFF7F999"/>
        </patternFill>
      </fill>
    </dxf>
    <dxf>
      <fill>
        <patternFill>
          <bgColor theme="9" tint="0.59996337778862885"/>
        </patternFill>
      </fill>
    </dxf>
    <dxf>
      <numFmt numFmtId="177" formatCode="\-"/>
    </dxf>
    <dxf>
      <numFmt numFmtId="178" formatCode="&quot;＋&quot;"/>
    </dxf>
    <dxf>
      <font>
        <b/>
        <i val="0"/>
      </font>
      <fill>
        <patternFill>
          <bgColor theme="9" tint="0.59996337778862885"/>
        </patternFill>
      </fill>
    </dxf>
    <dxf>
      <numFmt numFmtId="179" formatCode="&quot;男性&quot;"/>
    </dxf>
    <dxf>
      <numFmt numFmtId="180" formatCode="&quot;女性&quot;"/>
    </dxf>
    <dxf>
      <border diagonalUp="0" diagonalDown="0">
        <left/>
        <right/>
        <top style="thin">
          <color auto="1"/>
        </top>
        <bottom style="thin">
          <color auto="1"/>
        </bottom>
        <vertical/>
        <horizontal style="thin">
          <color auto="1"/>
        </horizontal>
      </border>
    </dxf>
    <dxf>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numFmt numFmtId="176" formatCode="m/d"/>
      <fill>
        <patternFill patternType="none">
          <fgColor indexed="64"/>
          <bgColor indexed="65"/>
        </patternFill>
      </fill>
      <border diagonalUp="0" diagonalDown="0">
        <left style="double">
          <color indexed="64"/>
        </left>
        <right style="thin">
          <color indexed="64"/>
        </right>
        <top style="double">
          <color auto="1"/>
        </top>
        <bottom style="double">
          <color auto="1"/>
        </bottom>
        <vertical/>
        <horizontal style="double">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style="thin">
          <color indexed="64"/>
        </left>
        <right style="double">
          <color indexed="64"/>
        </right>
        <top style="double">
          <color auto="1"/>
        </top>
        <bottom style="double">
          <color auto="1"/>
        </bottom>
        <vertical/>
        <horizontal style="double">
          <color auto="1"/>
        </horizontal>
      </border>
    </dxf>
    <dxf>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fill>
        <patternFill patternType="none">
          <fgColor indexed="64"/>
          <bgColor indexed="65"/>
        </patternFill>
      </fill>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fill>
        <patternFill patternType="none">
          <fgColor indexed="64"/>
          <bgColor indexed="65"/>
        </patternFill>
      </fill>
      <border diagonalUp="0" diagonalDown="0">
        <left/>
        <right/>
        <top style="thin">
          <color auto="1"/>
        </top>
        <bottom style="thin">
          <color auto="1"/>
        </bottom>
        <vertical/>
        <horizontal style="thin">
          <color auto="1"/>
        </horizontal>
      </border>
    </dxf>
    <dxf>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dxf>
    <dxf>
      <border outline="0">
        <left style="thin">
          <color indexed="64"/>
        </left>
        <right style="thin">
          <color indexed="64"/>
        </right>
        <bottom style="thin">
          <color indexed="64"/>
        </bottom>
      </border>
    </dxf>
    <dxf>
      <border>
        <bottom style="double">
          <color indexed="64"/>
        </bottom>
      </border>
    </dxf>
    <dxf>
      <numFmt numFmtId="176" formatCode="m/d"/>
      <alignment horizontal="center" vertical="center" textRotation="0" wrapText="0" indent="0" justifyLastLine="0" shrinkToFit="0" readingOrder="0"/>
      <border diagonalUp="0" diagonalDown="0">
        <left/>
        <right/>
        <top/>
        <bottom/>
        <vertical/>
        <horizontal/>
      </border>
    </dxf>
    <dxf>
      <font>
        <b/>
        <i val="0"/>
      </font>
      <fill>
        <patternFill>
          <bgColor rgb="FFF7F999"/>
        </patternFill>
      </fill>
    </dxf>
    <dxf>
      <fill>
        <patternFill>
          <bgColor theme="9" tint="0.59996337778862885"/>
        </patternFill>
      </fill>
    </dxf>
    <dxf>
      <numFmt numFmtId="177" formatCode="\-"/>
    </dxf>
    <dxf>
      <font>
        <b/>
        <i val="0"/>
      </font>
      <numFmt numFmtId="178" formatCode="&quot;＋&quot;"/>
      <fill>
        <patternFill>
          <bgColor theme="9" tint="0.59996337778862885"/>
        </patternFill>
      </fill>
    </dxf>
    <dxf>
      <numFmt numFmtId="179" formatCode="&quot;男性&quot;"/>
    </dxf>
    <dxf>
      <numFmt numFmtId="180" formatCode="&quot;女性&quot;"/>
    </dxf>
  </dxfs>
  <tableStyles count="1" defaultTableStyle="TableStyleMedium9" defaultPivotStyle="PivotStyleLight16">
    <tableStyle name="テーブル スタイル 1" pivot="0" count="0"/>
  </tableStyles>
  <colors>
    <mruColors>
      <color rgb="FFF7F999"/>
      <color rgb="FFF7ED59"/>
      <color rgb="FFF2F49E"/>
      <color rgb="FFE9ED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テーブル1" displayName="テーブル1" ref="B3:Y33" totalsRowShown="0" headerRowDxfId="60" headerRowBorderDxfId="59" tableBorderDxfId="58">
  <autoFilter ref="B3:Y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ＮＯ" dataDxfId="57"/>
    <tableColumn id="2" name="発症者" dataDxfId="56"/>
    <tableColumn id="3" name="性別" dataDxfId="55"/>
    <tableColumn id="5" name="年齢" dataDxfId="54"/>
    <tableColumn id="6" name="部屋（クラス）" dataDxfId="53"/>
    <tableColumn id="7" name="列1" dataDxfId="52"/>
    <tableColumn id="8" name="列2" dataDxfId="51"/>
    <tableColumn id="9" name="列3" dataDxfId="50"/>
    <tableColumn id="10" name="列4" dataDxfId="49"/>
    <tableColumn id="11" name="列5" dataDxfId="48"/>
    <tableColumn id="12" name="列6" dataDxfId="47"/>
    <tableColumn id="13" name="列7" dataDxfId="46"/>
    <tableColumn id="14" name="列8" dataDxfId="45"/>
    <tableColumn id="15" name="列9" dataDxfId="44"/>
    <tableColumn id="16" name="列10" dataDxfId="43"/>
    <tableColumn id="17" name="列11" dataDxfId="42"/>
    <tableColumn id="18" name="列12" dataDxfId="41"/>
    <tableColumn id="19" name="列13" dataDxfId="40"/>
    <tableColumn id="20" name="列14" dataDxfId="39"/>
    <tableColumn id="21" name="列15" dataDxfId="38"/>
    <tableColumn id="22" name="列16" dataDxfId="37"/>
    <tableColumn id="23" name="検査日" dataDxfId="36"/>
    <tableColumn id="24" name="結果" dataDxfId="35"/>
    <tableColumn id="25" name="備考" dataDxfId="34"/>
  </tableColumns>
  <tableStyleInfo name="TableStyleLight6" showFirstColumn="0" showLastColumn="0" showRowStripes="1" showColumnStripes="0"/>
</table>
</file>

<file path=xl/tables/table2.xml><?xml version="1.0" encoding="utf-8"?>
<table xmlns="http://schemas.openxmlformats.org/spreadsheetml/2006/main" id="2" name="テーブル13" displayName="テーブル13" ref="B3:Y33" totalsRowShown="0" headerRowDxfId="26" headerRowBorderDxfId="25" tableBorderDxfId="24">
  <autoFilter ref="B3:Y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ＮＯ" dataDxfId="23"/>
    <tableColumn id="2" name="発症者" dataDxfId="22"/>
    <tableColumn id="3" name="性別" dataDxfId="21"/>
    <tableColumn id="5" name="年齢" dataDxfId="20">
      <calculatedColumnFormula>IF(#REF!= "", "", DATEDIF(#REF!, TODAY(), "y"))</calculatedColumnFormula>
    </tableColumn>
    <tableColumn id="6" name="部屋（クラス）" dataDxfId="19"/>
    <tableColumn id="7" name="1/3" dataDxfId="18"/>
    <tableColumn id="8" name="1/4" dataDxfId="17"/>
    <tableColumn id="9" name="1/5" dataDxfId="16"/>
    <tableColumn id="10" name="1/6" dataDxfId="15"/>
    <tableColumn id="11" name="1/7" dataDxfId="14"/>
    <tableColumn id="12" name="1/8" dataDxfId="13"/>
    <tableColumn id="13" name="1/9" dataDxfId="12"/>
    <tableColumn id="14" name="1/10" dataDxfId="11"/>
    <tableColumn id="15" name="1/11" dataDxfId="10"/>
    <tableColumn id="16" name="1/12" dataDxfId="9"/>
    <tableColumn id="17" name="1/13" dataDxfId="8"/>
    <tableColumn id="18" name="1/14" dataDxfId="7"/>
    <tableColumn id="19" name="1/15" dataDxfId="6"/>
    <tableColumn id="20" name="1/16" dataDxfId="5"/>
    <tableColumn id="21" name="1/17" dataDxfId="4"/>
    <tableColumn id="22" name="1/18" dataDxfId="3"/>
    <tableColumn id="23" name="検査日" dataDxfId="2"/>
    <tableColumn id="24" name="結果" dataDxfId="1"/>
    <tableColumn id="25" name="備考" dataDxfId="0"/>
  </tableColumns>
  <tableStyleInfo name="TableStyleLight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L32"/>
  <sheetViews>
    <sheetView tabSelected="1" view="pageBreakPreview" topLeftCell="A15" zoomScale="64" zoomScaleNormal="70" zoomScaleSheetLayoutView="64" workbookViewId="0">
      <selection activeCell="B27" sqref="B27:L27"/>
    </sheetView>
  </sheetViews>
  <sheetFormatPr defaultRowHeight="13.2" x14ac:dyDescent="0.2"/>
  <cols>
    <col min="1" max="1" width="3.109375" customWidth="1"/>
    <col min="2" max="2" width="14.77734375" customWidth="1"/>
  </cols>
  <sheetData>
    <row r="1" spans="1:12" ht="27.75" customHeight="1" x14ac:dyDescent="0.2">
      <c r="A1" s="160" t="s">
        <v>23</v>
      </c>
      <c r="B1" s="160"/>
      <c r="C1" s="160"/>
      <c r="D1" s="160"/>
      <c r="E1" s="160"/>
      <c r="F1" s="160"/>
      <c r="G1" s="160"/>
      <c r="H1" s="160"/>
      <c r="I1" s="160"/>
      <c r="J1" s="160"/>
      <c r="K1" s="160"/>
      <c r="L1" s="160"/>
    </row>
    <row r="2" spans="1:12" ht="13.8" thickBot="1" x14ac:dyDescent="0.25"/>
    <row r="3" spans="1:12" ht="24.6" customHeight="1" x14ac:dyDescent="0.2">
      <c r="A3" s="31">
        <v>1</v>
      </c>
      <c r="B3" s="32" t="s">
        <v>10</v>
      </c>
      <c r="C3" s="169" t="s">
        <v>149</v>
      </c>
      <c r="D3" s="170"/>
      <c r="E3" s="170"/>
      <c r="F3" s="170"/>
      <c r="G3" s="170"/>
      <c r="H3" s="171"/>
      <c r="I3" s="34" t="s">
        <v>11</v>
      </c>
      <c r="J3" s="35"/>
      <c r="K3" s="33"/>
      <c r="L3" s="36"/>
    </row>
    <row r="4" spans="1:12" ht="24.6" customHeight="1" x14ac:dyDescent="0.2">
      <c r="A4" s="51">
        <v>2</v>
      </c>
      <c r="B4" s="113" t="s">
        <v>142</v>
      </c>
      <c r="C4" s="141"/>
      <c r="D4" s="65"/>
      <c r="E4" s="38"/>
      <c r="F4" s="65"/>
      <c r="G4" s="38"/>
      <c r="H4" s="65"/>
      <c r="I4" s="142"/>
      <c r="J4" s="38"/>
      <c r="K4" s="38"/>
      <c r="L4" s="39"/>
    </row>
    <row r="5" spans="1:12" ht="24.6" customHeight="1" x14ac:dyDescent="0.2">
      <c r="A5" s="37">
        <v>3</v>
      </c>
      <c r="B5" s="113" t="s">
        <v>12</v>
      </c>
      <c r="C5" s="38"/>
      <c r="D5" s="38"/>
      <c r="E5" s="38"/>
      <c r="F5" s="38"/>
      <c r="G5" s="38"/>
      <c r="H5" s="38"/>
      <c r="I5" s="38"/>
      <c r="J5" s="38"/>
      <c r="K5" s="38"/>
      <c r="L5" s="39"/>
    </row>
    <row r="6" spans="1:12" ht="38.4" customHeight="1" x14ac:dyDescent="0.2">
      <c r="A6" s="40"/>
      <c r="B6" s="41" t="s">
        <v>13</v>
      </c>
      <c r="C6" s="133"/>
      <c r="D6" s="133"/>
      <c r="E6" s="133"/>
      <c r="F6" s="133"/>
      <c r="G6" s="133"/>
      <c r="H6" s="134"/>
      <c r="I6" s="135" t="s">
        <v>133</v>
      </c>
      <c r="J6" s="135"/>
      <c r="K6" s="135"/>
      <c r="L6" s="137"/>
    </row>
    <row r="7" spans="1:12" ht="27" customHeight="1" x14ac:dyDescent="0.2">
      <c r="A7" s="40"/>
      <c r="B7" s="113" t="s">
        <v>130</v>
      </c>
      <c r="C7" s="6" t="s">
        <v>131</v>
      </c>
      <c r="D7" s="133"/>
      <c r="E7" s="133"/>
      <c r="F7" s="133"/>
      <c r="G7" s="133"/>
      <c r="H7" s="116" t="s">
        <v>132</v>
      </c>
      <c r="I7" s="135"/>
      <c r="J7" s="135"/>
      <c r="K7" s="135"/>
      <c r="L7" s="137"/>
    </row>
    <row r="8" spans="1:12" ht="25.2" customHeight="1" x14ac:dyDescent="0.2">
      <c r="A8" s="40"/>
      <c r="B8" s="136" t="s">
        <v>134</v>
      </c>
      <c r="C8" s="10"/>
      <c r="D8" s="38"/>
      <c r="E8" s="38"/>
      <c r="F8" s="38"/>
      <c r="G8" s="38"/>
      <c r="H8" s="10"/>
      <c r="I8" s="114"/>
      <c r="J8" s="114"/>
      <c r="K8" s="114"/>
      <c r="L8" s="115"/>
    </row>
    <row r="9" spans="1:12" ht="25.8" customHeight="1" x14ac:dyDescent="0.2">
      <c r="A9" s="40"/>
      <c r="B9" s="41" t="s">
        <v>24</v>
      </c>
      <c r="C9" s="6" t="s">
        <v>25</v>
      </c>
      <c r="D9" s="19"/>
      <c r="E9" s="19"/>
      <c r="F9" s="19"/>
      <c r="G9" s="19"/>
      <c r="H9" s="19"/>
      <c r="I9" s="19"/>
      <c r="J9" s="19"/>
      <c r="K9" s="19"/>
      <c r="L9" s="43"/>
    </row>
    <row r="10" spans="1:12" ht="33" customHeight="1" x14ac:dyDescent="0.2">
      <c r="A10" s="44"/>
      <c r="B10" s="125" t="s">
        <v>129</v>
      </c>
      <c r="C10" s="10"/>
      <c r="D10" s="10"/>
      <c r="E10" s="10"/>
      <c r="F10" s="10"/>
      <c r="G10" s="10"/>
      <c r="H10" s="10"/>
      <c r="I10" s="10"/>
      <c r="J10" s="10"/>
      <c r="K10" s="10"/>
      <c r="L10" s="52"/>
    </row>
    <row r="11" spans="1:12" ht="16.2" customHeight="1" x14ac:dyDescent="0.2">
      <c r="A11" s="45">
        <v>3</v>
      </c>
      <c r="B11" s="158" t="s">
        <v>140</v>
      </c>
      <c r="C11" s="19"/>
      <c r="D11" s="19"/>
      <c r="E11" s="19"/>
      <c r="F11" s="19"/>
      <c r="G11" s="19"/>
      <c r="H11" s="19"/>
      <c r="I11" s="19"/>
      <c r="J11" s="19"/>
      <c r="K11" s="19"/>
      <c r="L11" s="43"/>
    </row>
    <row r="12" spans="1:12" ht="23.4" customHeight="1" x14ac:dyDescent="0.2">
      <c r="A12" s="51"/>
      <c r="B12" s="140" t="s">
        <v>137</v>
      </c>
      <c r="C12" s="165" t="s">
        <v>141</v>
      </c>
      <c r="D12" s="163"/>
      <c r="E12" s="163"/>
      <c r="F12" s="163"/>
      <c r="G12" s="163"/>
      <c r="H12" s="163"/>
      <c r="I12" s="163"/>
      <c r="J12" s="163"/>
      <c r="K12" s="163"/>
      <c r="L12" s="164"/>
    </row>
    <row r="13" spans="1:12" ht="28.2" customHeight="1" x14ac:dyDescent="0.2">
      <c r="A13" s="51"/>
      <c r="B13" s="53" t="s">
        <v>138</v>
      </c>
      <c r="C13" s="19"/>
      <c r="D13" s="22" t="s">
        <v>17</v>
      </c>
      <c r="E13" s="145"/>
      <c r="F13" s="145" t="s">
        <v>143</v>
      </c>
      <c r="G13" s="145"/>
      <c r="H13" s="22" t="s">
        <v>17</v>
      </c>
      <c r="I13" s="145"/>
      <c r="J13" s="145"/>
      <c r="K13" s="145"/>
      <c r="L13" s="146"/>
    </row>
    <row r="14" spans="1:12" ht="29.25" customHeight="1" x14ac:dyDescent="0.2">
      <c r="A14" s="51"/>
      <c r="B14" s="53" t="s">
        <v>15</v>
      </c>
      <c r="C14" s="19"/>
      <c r="D14" s="22" t="s">
        <v>17</v>
      </c>
      <c r="E14" s="19"/>
      <c r="F14" s="19" t="s">
        <v>143</v>
      </c>
      <c r="G14" s="19"/>
      <c r="H14" s="22" t="s">
        <v>17</v>
      </c>
      <c r="I14" s="19"/>
      <c r="J14" s="19"/>
      <c r="K14" s="19"/>
      <c r="L14" s="43"/>
    </row>
    <row r="15" spans="1:12" ht="16.2" customHeight="1" x14ac:dyDescent="0.2">
      <c r="A15" s="51"/>
      <c r="B15" s="54" t="s">
        <v>139</v>
      </c>
      <c r="C15" s="19"/>
      <c r="D15" s="42"/>
      <c r="E15" s="22"/>
      <c r="F15" s="22"/>
      <c r="G15" s="22"/>
      <c r="H15" s="22"/>
      <c r="I15" s="22"/>
      <c r="J15" s="22"/>
      <c r="K15" s="22"/>
      <c r="L15" s="50"/>
    </row>
    <row r="16" spans="1:12" ht="64.8" customHeight="1" x14ac:dyDescent="0.2">
      <c r="A16" s="51"/>
      <c r="B16" s="140" t="s">
        <v>137</v>
      </c>
      <c r="C16" s="162" t="s">
        <v>146</v>
      </c>
      <c r="D16" s="163"/>
      <c r="E16" s="163"/>
      <c r="F16" s="163"/>
      <c r="G16" s="163"/>
      <c r="H16" s="163"/>
      <c r="I16" s="163"/>
      <c r="J16" s="163"/>
      <c r="K16" s="163"/>
      <c r="L16" s="164"/>
    </row>
    <row r="17" spans="1:12" ht="28.2" customHeight="1" x14ac:dyDescent="0.2">
      <c r="A17" s="51"/>
      <c r="B17" s="53" t="s">
        <v>16</v>
      </c>
      <c r="C17" s="19" t="s">
        <v>14</v>
      </c>
      <c r="D17" s="19"/>
      <c r="E17" s="22" t="s">
        <v>17</v>
      </c>
      <c r="F17" s="19" t="s">
        <v>18</v>
      </c>
      <c r="G17" s="19"/>
      <c r="H17" s="22" t="s">
        <v>17</v>
      </c>
      <c r="I17" s="22"/>
      <c r="J17" s="19" t="s">
        <v>143</v>
      </c>
      <c r="K17" s="42"/>
      <c r="L17" s="50" t="s">
        <v>17</v>
      </c>
    </row>
    <row r="18" spans="1:12" ht="29.25" customHeight="1" x14ac:dyDescent="0.2">
      <c r="A18" s="51"/>
      <c r="B18" s="126" t="s">
        <v>15</v>
      </c>
      <c r="C18" s="10"/>
      <c r="D18" s="46" t="s">
        <v>17</v>
      </c>
      <c r="E18" s="10" t="s">
        <v>144</v>
      </c>
      <c r="F18" s="10"/>
      <c r="G18" s="10"/>
      <c r="H18" s="10"/>
      <c r="I18" s="10"/>
      <c r="J18" s="10" t="s">
        <v>143</v>
      </c>
      <c r="K18" s="10"/>
      <c r="L18" s="139" t="s">
        <v>17</v>
      </c>
    </row>
    <row r="19" spans="1:12" ht="29.25" customHeight="1" thickBot="1" x14ac:dyDescent="0.25">
      <c r="A19" s="127"/>
      <c r="B19" s="128" t="s">
        <v>128</v>
      </c>
      <c r="C19" s="129"/>
      <c r="D19" s="130"/>
      <c r="E19" s="131"/>
      <c r="F19" s="131"/>
      <c r="G19" s="131"/>
      <c r="H19" s="131"/>
      <c r="I19" s="131"/>
      <c r="J19" s="131"/>
      <c r="K19" s="131"/>
      <c r="L19" s="132"/>
    </row>
    <row r="20" spans="1:12" ht="13.8" thickBot="1" x14ac:dyDescent="0.25"/>
    <row r="21" spans="1:12" ht="30" customHeight="1" thickBot="1" x14ac:dyDescent="0.25">
      <c r="A21" s="143">
        <v>4</v>
      </c>
      <c r="B21" s="144" t="s">
        <v>26</v>
      </c>
      <c r="C21" s="55" t="s">
        <v>27</v>
      </c>
      <c r="D21" s="47"/>
      <c r="E21" s="55" t="s">
        <v>17</v>
      </c>
      <c r="F21" s="55" t="s">
        <v>135</v>
      </c>
      <c r="G21" s="47"/>
      <c r="H21" s="55" t="s">
        <v>136</v>
      </c>
      <c r="I21" s="47" t="s">
        <v>145</v>
      </c>
      <c r="J21" s="55"/>
      <c r="K21" s="47"/>
      <c r="L21" s="138"/>
    </row>
    <row r="22" spans="1:12" ht="12" customHeight="1" thickBot="1" x14ac:dyDescent="0.25">
      <c r="A22" s="10"/>
      <c r="B22" s="21"/>
      <c r="C22" s="10"/>
      <c r="D22" s="21"/>
      <c r="E22" s="10"/>
      <c r="F22" s="46"/>
      <c r="G22" s="10"/>
      <c r="H22" s="49"/>
      <c r="I22" s="49"/>
      <c r="J22" s="21"/>
      <c r="K22" s="21"/>
      <c r="L22" s="21"/>
    </row>
    <row r="23" spans="1:12" ht="147" customHeight="1" thickBot="1" x14ac:dyDescent="0.25">
      <c r="A23" s="74">
        <v>5</v>
      </c>
      <c r="B23" s="75" t="s">
        <v>28</v>
      </c>
      <c r="C23" s="166" t="s">
        <v>147</v>
      </c>
      <c r="D23" s="167"/>
      <c r="E23" s="167"/>
      <c r="F23" s="167"/>
      <c r="G23" s="167"/>
      <c r="H23" s="167"/>
      <c r="I23" s="167"/>
      <c r="J23" s="167"/>
      <c r="K23" s="167"/>
      <c r="L23" s="168"/>
    </row>
    <row r="24" spans="1:12" ht="13.5" customHeight="1" thickBot="1" x14ac:dyDescent="0.25">
      <c r="B24" s="112"/>
      <c r="C24" s="112"/>
      <c r="D24" s="112"/>
      <c r="E24" s="112"/>
      <c r="F24" s="112"/>
      <c r="G24" s="112"/>
      <c r="H24" s="112"/>
      <c r="I24" s="112"/>
      <c r="J24" s="112"/>
      <c r="K24" s="112"/>
      <c r="L24" s="112"/>
    </row>
    <row r="25" spans="1:12" ht="124.2" customHeight="1" thickBot="1" x14ac:dyDescent="0.25">
      <c r="A25" s="74">
        <v>6</v>
      </c>
      <c r="B25" s="75" t="s">
        <v>155</v>
      </c>
      <c r="C25" s="166"/>
      <c r="D25" s="167"/>
      <c r="E25" s="167"/>
      <c r="F25" s="167"/>
      <c r="G25" s="167"/>
      <c r="H25" s="167"/>
      <c r="I25" s="167"/>
      <c r="J25" s="167"/>
      <c r="K25" s="167"/>
      <c r="L25" s="168"/>
    </row>
    <row r="26" spans="1:12" ht="13.5" customHeight="1" x14ac:dyDescent="0.2">
      <c r="B26" s="159"/>
      <c r="C26" s="159"/>
      <c r="D26" s="159"/>
      <c r="E26" s="159"/>
      <c r="F26" s="159"/>
      <c r="G26" s="159"/>
      <c r="H26" s="159"/>
      <c r="I26" s="159"/>
      <c r="J26" s="159"/>
      <c r="K26" s="159"/>
      <c r="L26" s="159"/>
    </row>
    <row r="27" spans="1:12" ht="112.8" customHeight="1" x14ac:dyDescent="0.2">
      <c r="B27" s="161" t="s">
        <v>156</v>
      </c>
      <c r="C27" s="161"/>
      <c r="D27" s="161"/>
      <c r="E27" s="161"/>
      <c r="F27" s="161"/>
      <c r="G27" s="161"/>
      <c r="H27" s="161"/>
      <c r="I27" s="161"/>
      <c r="J27" s="161"/>
      <c r="K27" s="161"/>
      <c r="L27" s="161"/>
    </row>
    <row r="28" spans="1:12" x14ac:dyDescent="0.2">
      <c r="B28" s="112"/>
      <c r="C28" s="112"/>
      <c r="D28" s="112"/>
      <c r="E28" s="112"/>
      <c r="F28" s="112"/>
      <c r="G28" s="112"/>
      <c r="H28" s="112"/>
      <c r="I28" s="112"/>
      <c r="J28" s="112"/>
      <c r="K28" s="112"/>
      <c r="L28" s="112"/>
    </row>
    <row r="29" spans="1:12" x14ac:dyDescent="0.2">
      <c r="B29" s="112"/>
      <c r="C29" s="112"/>
      <c r="D29" s="112"/>
      <c r="E29" s="112"/>
      <c r="F29" s="112"/>
      <c r="G29" s="112"/>
      <c r="H29" s="112"/>
      <c r="I29" s="112"/>
      <c r="J29" s="112"/>
      <c r="K29" s="112"/>
      <c r="L29" s="112"/>
    </row>
    <row r="30" spans="1:12" x14ac:dyDescent="0.2">
      <c r="B30" s="112"/>
      <c r="C30" s="112"/>
      <c r="D30" s="112"/>
      <c r="E30" s="112"/>
      <c r="F30" s="112"/>
      <c r="G30" s="112"/>
      <c r="H30" s="112"/>
      <c r="I30" s="112"/>
      <c r="J30" s="112"/>
      <c r="K30" s="112"/>
      <c r="L30" s="112"/>
    </row>
    <row r="31" spans="1:12" x14ac:dyDescent="0.2">
      <c r="B31" s="112"/>
      <c r="C31" s="112"/>
      <c r="D31" s="112"/>
      <c r="E31" s="112"/>
      <c r="F31" s="112"/>
      <c r="G31" s="112"/>
      <c r="H31" s="112"/>
      <c r="I31" s="112"/>
      <c r="J31" s="112"/>
      <c r="K31" s="112"/>
      <c r="L31" s="112"/>
    </row>
    <row r="32" spans="1:12" ht="33.75" customHeight="1" x14ac:dyDescent="0.2">
      <c r="B32" s="112"/>
      <c r="C32" s="112"/>
      <c r="D32" s="112"/>
      <c r="E32" s="112"/>
      <c r="F32" s="112"/>
      <c r="G32" s="112"/>
      <c r="H32" s="112"/>
      <c r="I32" s="112"/>
      <c r="J32" s="112"/>
      <c r="K32" s="112"/>
      <c r="L32" s="112"/>
    </row>
  </sheetData>
  <mergeCells count="7">
    <mergeCell ref="A1:L1"/>
    <mergeCell ref="B27:L27"/>
    <mergeCell ref="C16:L16"/>
    <mergeCell ref="C12:L12"/>
    <mergeCell ref="C23:L23"/>
    <mergeCell ref="C3:H3"/>
    <mergeCell ref="C25:L25"/>
  </mergeCells>
  <phoneticPr fontId="1"/>
  <pageMargins left="0.78700000000000003" right="0.18" top="0.4" bottom="0.42" header="0.51200000000000001" footer="0.51200000000000001"/>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Y39"/>
  <sheetViews>
    <sheetView view="pageBreakPreview" zoomScale="60" zoomScaleNormal="80" workbookViewId="0">
      <selection activeCell="H2" sqref="H2"/>
    </sheetView>
  </sheetViews>
  <sheetFormatPr defaultRowHeight="13.2" x14ac:dyDescent="0.2"/>
  <cols>
    <col min="1" max="1" width="9.6640625" customWidth="1"/>
    <col min="2" max="2" width="6.5546875" style="12" customWidth="1"/>
    <col min="3" max="3" width="13.109375" customWidth="1"/>
    <col min="4" max="5" width="7.44140625" customWidth="1"/>
    <col min="6" max="6" width="15.44140625" customWidth="1"/>
    <col min="7" max="22" width="8.44140625" customWidth="1"/>
    <col min="23" max="23" width="11.21875" customWidth="1"/>
    <col min="24" max="24" width="9.88671875" customWidth="1"/>
    <col min="25" max="25" width="25.77734375" customWidth="1"/>
  </cols>
  <sheetData>
    <row r="1" spans="1:25" ht="26.25" customHeight="1" x14ac:dyDescent="0.2">
      <c r="A1" s="77" t="s">
        <v>47</v>
      </c>
      <c r="B1" s="21"/>
      <c r="C1" s="10"/>
      <c r="D1" s="76"/>
      <c r="E1" s="76"/>
      <c r="H1" s="30"/>
      <c r="I1" s="30"/>
    </row>
    <row r="2" spans="1:25" ht="26.25" customHeight="1" x14ac:dyDescent="0.2">
      <c r="A2" s="72" t="s">
        <v>48</v>
      </c>
      <c r="D2" s="59"/>
      <c r="E2" s="59"/>
      <c r="H2" t="s">
        <v>46</v>
      </c>
      <c r="I2" s="30"/>
    </row>
    <row r="3" spans="1:25" s="12" customFormat="1" ht="20.100000000000001" customHeight="1" thickBot="1" x14ac:dyDescent="0.25">
      <c r="A3" s="85" t="s">
        <v>4</v>
      </c>
      <c r="B3" s="86" t="s">
        <v>7</v>
      </c>
      <c r="C3" s="86" t="s">
        <v>3</v>
      </c>
      <c r="D3" s="86" t="s">
        <v>5</v>
      </c>
      <c r="E3" s="79" t="s">
        <v>31</v>
      </c>
      <c r="F3" s="93" t="s">
        <v>21</v>
      </c>
      <c r="G3" s="88" t="s">
        <v>45</v>
      </c>
      <c r="H3" s="88" t="s">
        <v>44</v>
      </c>
      <c r="I3" s="88" t="s">
        <v>32</v>
      </c>
      <c r="J3" s="88" t="s">
        <v>152</v>
      </c>
      <c r="K3" s="88" t="s">
        <v>153</v>
      </c>
      <c r="L3" s="88" t="s">
        <v>33</v>
      </c>
      <c r="M3" s="88" t="s">
        <v>34</v>
      </c>
      <c r="N3" s="88" t="s">
        <v>35</v>
      </c>
      <c r="O3" s="88" t="s">
        <v>36</v>
      </c>
      <c r="P3" s="88" t="s">
        <v>37</v>
      </c>
      <c r="Q3" s="88" t="s">
        <v>38</v>
      </c>
      <c r="R3" s="88" t="s">
        <v>39</v>
      </c>
      <c r="S3" s="88" t="s">
        <v>40</v>
      </c>
      <c r="T3" s="88" t="s">
        <v>41</v>
      </c>
      <c r="U3" s="88" t="s">
        <v>42</v>
      </c>
      <c r="V3" s="98" t="s">
        <v>43</v>
      </c>
      <c r="W3" s="103" t="s">
        <v>6</v>
      </c>
      <c r="X3" s="87" t="s">
        <v>0</v>
      </c>
      <c r="Y3" s="89" t="s">
        <v>22</v>
      </c>
    </row>
    <row r="4" spans="1:25" ht="21.9" customHeight="1" thickTop="1" x14ac:dyDescent="0.2">
      <c r="A4" s="26"/>
      <c r="B4" s="73">
        <v>1</v>
      </c>
      <c r="C4" s="8"/>
      <c r="D4" s="15"/>
      <c r="E4" s="15"/>
      <c r="F4" s="94"/>
      <c r="G4" s="90"/>
      <c r="H4" s="8"/>
      <c r="I4" s="8"/>
      <c r="J4" s="8"/>
      <c r="K4" s="8"/>
      <c r="L4" s="8"/>
      <c r="M4" s="18"/>
      <c r="N4" s="18"/>
      <c r="O4" s="18"/>
      <c r="P4" s="18"/>
      <c r="Q4" s="18"/>
      <c r="R4" s="18"/>
      <c r="S4" s="18"/>
      <c r="T4" s="18"/>
      <c r="U4" s="18"/>
      <c r="V4" s="99"/>
      <c r="W4" s="104"/>
      <c r="X4" s="71"/>
      <c r="Y4" s="5"/>
    </row>
    <row r="5" spans="1:25" ht="21.9" customHeight="1" x14ac:dyDescent="0.2">
      <c r="A5" s="60" t="s">
        <v>19</v>
      </c>
      <c r="B5" s="3">
        <v>2</v>
      </c>
      <c r="C5" s="8"/>
      <c r="D5" s="15"/>
      <c r="E5" s="15"/>
      <c r="F5" s="94"/>
      <c r="G5" s="16"/>
      <c r="H5" s="4"/>
      <c r="I5" s="4"/>
      <c r="J5" s="8"/>
      <c r="K5" s="17"/>
      <c r="L5" s="17"/>
      <c r="M5" s="17"/>
      <c r="N5" s="17"/>
      <c r="O5" s="17"/>
      <c r="P5" s="17"/>
      <c r="Q5" s="17"/>
      <c r="R5" s="17"/>
      <c r="S5" s="17"/>
      <c r="T5" s="17"/>
      <c r="U5" s="17"/>
      <c r="V5" s="100"/>
      <c r="W5" s="105"/>
      <c r="X5" s="68"/>
      <c r="Y5" s="2"/>
    </row>
    <row r="6" spans="1:25" ht="21.9" customHeight="1" x14ac:dyDescent="0.2">
      <c r="A6" s="60" t="s">
        <v>20</v>
      </c>
      <c r="B6" s="73">
        <v>3</v>
      </c>
      <c r="C6" s="4"/>
      <c r="D6" s="13"/>
      <c r="E6" s="15"/>
      <c r="F6" s="95"/>
      <c r="G6" s="16"/>
      <c r="H6" s="4"/>
      <c r="I6" s="4"/>
      <c r="J6" s="4"/>
      <c r="K6" s="8"/>
      <c r="L6" s="4"/>
      <c r="M6" s="4"/>
      <c r="N6" s="4"/>
      <c r="O6" s="4"/>
      <c r="P6" s="4"/>
      <c r="Q6" s="4"/>
      <c r="R6" s="4"/>
      <c r="S6" s="4"/>
      <c r="T6" s="4"/>
      <c r="U6" s="4"/>
      <c r="V6" s="62"/>
      <c r="W6" s="105"/>
      <c r="X6" s="68"/>
      <c r="Y6" s="2"/>
    </row>
    <row r="7" spans="1:25" ht="21.9" customHeight="1" x14ac:dyDescent="0.2">
      <c r="A7" s="60" t="s">
        <v>1</v>
      </c>
      <c r="B7" s="3">
        <v>4</v>
      </c>
      <c r="C7" s="9"/>
      <c r="D7" s="14"/>
      <c r="E7" s="15"/>
      <c r="F7" s="96"/>
      <c r="G7" s="91"/>
      <c r="H7" s="9"/>
      <c r="I7" s="9"/>
      <c r="J7" s="9"/>
      <c r="K7" s="9"/>
      <c r="L7" s="9"/>
      <c r="M7" s="9"/>
      <c r="N7" s="9"/>
      <c r="O7" s="9"/>
      <c r="P7" s="9"/>
      <c r="Q7" s="9"/>
      <c r="R7" s="9"/>
      <c r="S7" s="9"/>
      <c r="T7" s="9"/>
      <c r="U7" s="9"/>
      <c r="V7" s="63"/>
      <c r="W7" s="106"/>
      <c r="X7" s="69"/>
      <c r="Y7" s="2"/>
    </row>
    <row r="8" spans="1:25" ht="21.9" customHeight="1" x14ac:dyDescent="0.2">
      <c r="A8" s="26"/>
      <c r="B8" s="73">
        <v>5</v>
      </c>
      <c r="C8" s="9"/>
      <c r="D8" s="14"/>
      <c r="E8" s="15"/>
      <c r="F8" s="96"/>
      <c r="G8" s="91"/>
      <c r="H8" s="9"/>
      <c r="I8" s="9"/>
      <c r="J8" s="9"/>
      <c r="K8" s="9"/>
      <c r="L8" s="9"/>
      <c r="M8" s="9"/>
      <c r="N8" s="9"/>
      <c r="O8" s="9"/>
      <c r="P8" s="9"/>
      <c r="Q8" s="9"/>
      <c r="R8" s="9"/>
      <c r="S8" s="9"/>
      <c r="T8" s="9"/>
      <c r="U8" s="9"/>
      <c r="V8" s="100"/>
      <c r="W8" s="106"/>
      <c r="X8" s="69"/>
      <c r="Y8" s="2"/>
    </row>
    <row r="9" spans="1:25" ht="21.9" customHeight="1" x14ac:dyDescent="0.2">
      <c r="A9" s="26"/>
      <c r="B9" s="3">
        <v>6</v>
      </c>
      <c r="C9" s="9"/>
      <c r="D9" s="14"/>
      <c r="E9" s="15"/>
      <c r="F9" s="96"/>
      <c r="G9" s="91"/>
      <c r="H9" s="9"/>
      <c r="I9" s="9"/>
      <c r="J9" s="9"/>
      <c r="K9" s="9"/>
      <c r="L9" s="9"/>
      <c r="M9" s="9"/>
      <c r="N9" s="9"/>
      <c r="O9" s="9"/>
      <c r="P9" s="9"/>
      <c r="Q9" s="9"/>
      <c r="R9" s="9"/>
      <c r="S9" s="9"/>
      <c r="T9" s="9"/>
      <c r="U9" s="9"/>
      <c r="V9" s="101"/>
      <c r="W9" s="106"/>
      <c r="X9" s="70"/>
      <c r="Y9" s="2"/>
    </row>
    <row r="10" spans="1:25" ht="21.9" customHeight="1" x14ac:dyDescent="0.2">
      <c r="A10" s="26"/>
      <c r="B10" s="73">
        <v>7</v>
      </c>
      <c r="C10" s="9"/>
      <c r="D10" s="14"/>
      <c r="E10" s="15"/>
      <c r="F10" s="96"/>
      <c r="G10" s="91"/>
      <c r="H10" s="9"/>
      <c r="I10" s="9"/>
      <c r="J10" s="9"/>
      <c r="K10" s="9"/>
      <c r="L10" s="9"/>
      <c r="M10" s="9"/>
      <c r="N10" s="9"/>
      <c r="O10" s="9"/>
      <c r="P10" s="9"/>
      <c r="Q10" s="9"/>
      <c r="R10" s="9"/>
      <c r="S10" s="9"/>
      <c r="T10" s="9"/>
      <c r="U10" s="9"/>
      <c r="V10" s="101"/>
      <c r="W10" s="106"/>
      <c r="X10" s="70"/>
      <c r="Y10" s="2"/>
    </row>
    <row r="11" spans="1:25" ht="21.9" customHeight="1" x14ac:dyDescent="0.2">
      <c r="A11" s="26"/>
      <c r="B11" s="3">
        <v>8</v>
      </c>
      <c r="C11" s="9"/>
      <c r="D11" s="14"/>
      <c r="E11" s="15"/>
      <c r="F11" s="96"/>
      <c r="G11" s="91"/>
      <c r="H11" s="9"/>
      <c r="I11" s="9"/>
      <c r="J11" s="9"/>
      <c r="K11" s="9"/>
      <c r="L11" s="9"/>
      <c r="M11" s="9"/>
      <c r="N11" s="9"/>
      <c r="O11" s="9"/>
      <c r="P11" s="9"/>
      <c r="Q11" s="9"/>
      <c r="R11" s="9"/>
      <c r="S11" s="9"/>
      <c r="T11" s="9"/>
      <c r="U11" s="9"/>
      <c r="V11" s="101"/>
      <c r="W11" s="106"/>
      <c r="X11" s="70"/>
      <c r="Y11" s="2"/>
    </row>
    <row r="12" spans="1:25" ht="21.9" customHeight="1" x14ac:dyDescent="0.2">
      <c r="A12" s="26"/>
      <c r="B12" s="73">
        <v>9</v>
      </c>
      <c r="C12" s="9"/>
      <c r="D12" s="14"/>
      <c r="E12" s="15"/>
      <c r="F12" s="96"/>
      <c r="G12" s="91"/>
      <c r="H12" s="9"/>
      <c r="I12" s="9"/>
      <c r="J12" s="9"/>
      <c r="K12" s="9"/>
      <c r="L12" s="9"/>
      <c r="M12" s="9"/>
      <c r="N12" s="9"/>
      <c r="O12" s="9"/>
      <c r="P12" s="9"/>
      <c r="Q12" s="9"/>
      <c r="R12" s="9"/>
      <c r="S12" s="9"/>
      <c r="T12" s="9"/>
      <c r="U12" s="9"/>
      <c r="V12" s="101"/>
      <c r="W12" s="106"/>
      <c r="X12" s="70"/>
      <c r="Y12" s="2"/>
    </row>
    <row r="13" spans="1:25" ht="21.9" customHeight="1" x14ac:dyDescent="0.2">
      <c r="A13" s="26"/>
      <c r="B13" s="3">
        <v>10</v>
      </c>
      <c r="C13" s="9"/>
      <c r="D13" s="14"/>
      <c r="E13" s="15"/>
      <c r="F13" s="96"/>
      <c r="G13" s="91"/>
      <c r="H13" s="9"/>
      <c r="I13" s="9"/>
      <c r="J13" s="9"/>
      <c r="K13" s="9"/>
      <c r="L13" s="9"/>
      <c r="M13" s="9"/>
      <c r="N13" s="9"/>
      <c r="O13" s="9"/>
      <c r="P13" s="9"/>
      <c r="Q13" s="9"/>
      <c r="R13" s="9"/>
      <c r="S13" s="9"/>
      <c r="T13" s="9"/>
      <c r="U13" s="9"/>
      <c r="V13" s="101"/>
      <c r="W13" s="106"/>
      <c r="X13" s="70"/>
      <c r="Y13" s="2"/>
    </row>
    <row r="14" spans="1:25" ht="21.9" customHeight="1" x14ac:dyDescent="0.2">
      <c r="A14" s="26"/>
      <c r="B14" s="73">
        <v>11</v>
      </c>
      <c r="C14" s="9"/>
      <c r="D14" s="14"/>
      <c r="E14" s="15"/>
      <c r="F14" s="96"/>
      <c r="G14" s="91"/>
      <c r="H14" s="9"/>
      <c r="I14" s="9"/>
      <c r="J14" s="9"/>
      <c r="K14" s="9"/>
      <c r="L14" s="9"/>
      <c r="M14" s="9"/>
      <c r="N14" s="9"/>
      <c r="O14" s="9"/>
      <c r="P14" s="9"/>
      <c r="Q14" s="9"/>
      <c r="R14" s="9"/>
      <c r="S14" s="9"/>
      <c r="T14" s="9"/>
      <c r="U14" s="9"/>
      <c r="V14" s="101"/>
      <c r="W14" s="106"/>
      <c r="X14" s="70"/>
      <c r="Y14" s="2"/>
    </row>
    <row r="15" spans="1:25" ht="21.9" customHeight="1" x14ac:dyDescent="0.2">
      <c r="A15" s="26"/>
      <c r="B15" s="3">
        <v>12</v>
      </c>
      <c r="C15" s="9"/>
      <c r="D15" s="14"/>
      <c r="E15" s="15"/>
      <c r="F15" s="96"/>
      <c r="G15" s="91"/>
      <c r="H15" s="9"/>
      <c r="I15" s="9"/>
      <c r="J15" s="9"/>
      <c r="K15" s="9"/>
      <c r="L15" s="9"/>
      <c r="M15" s="9"/>
      <c r="N15" s="9"/>
      <c r="O15" s="9"/>
      <c r="P15" s="9"/>
      <c r="Q15" s="9"/>
      <c r="R15" s="9"/>
      <c r="S15" s="9"/>
      <c r="T15" s="9"/>
      <c r="U15" s="9"/>
      <c r="V15" s="101"/>
      <c r="W15" s="106"/>
      <c r="X15" s="70"/>
      <c r="Y15" s="2"/>
    </row>
    <row r="16" spans="1:25" ht="21.9" customHeight="1" x14ac:dyDescent="0.2">
      <c r="A16" s="26"/>
      <c r="B16" s="73">
        <v>13</v>
      </c>
      <c r="C16" s="9"/>
      <c r="D16" s="14"/>
      <c r="E16" s="15"/>
      <c r="F16" s="96"/>
      <c r="G16" s="91"/>
      <c r="H16" s="9"/>
      <c r="I16" s="9"/>
      <c r="J16" s="9"/>
      <c r="K16" s="9"/>
      <c r="L16" s="9"/>
      <c r="M16" s="9"/>
      <c r="N16" s="9"/>
      <c r="O16" s="9"/>
      <c r="P16" s="9"/>
      <c r="Q16" s="9"/>
      <c r="R16" s="9"/>
      <c r="S16" s="9"/>
      <c r="T16" s="9"/>
      <c r="U16" s="9"/>
      <c r="V16" s="101"/>
      <c r="W16" s="106"/>
      <c r="X16" s="70"/>
      <c r="Y16" s="2"/>
    </row>
    <row r="17" spans="1:25" ht="21.9" customHeight="1" x14ac:dyDescent="0.2">
      <c r="A17" s="26"/>
      <c r="B17" s="3">
        <v>14</v>
      </c>
      <c r="C17" s="9"/>
      <c r="D17" s="14"/>
      <c r="E17" s="15"/>
      <c r="F17" s="96"/>
      <c r="G17" s="91"/>
      <c r="H17" s="9"/>
      <c r="I17" s="9"/>
      <c r="J17" s="9"/>
      <c r="K17" s="9"/>
      <c r="L17" s="9"/>
      <c r="M17" s="9"/>
      <c r="N17" s="9"/>
      <c r="O17" s="9"/>
      <c r="P17" s="9"/>
      <c r="Q17" s="9"/>
      <c r="R17" s="9"/>
      <c r="S17" s="9"/>
      <c r="T17" s="9"/>
      <c r="U17" s="9"/>
      <c r="V17" s="101"/>
      <c r="W17" s="106"/>
      <c r="X17" s="70"/>
      <c r="Y17" s="2"/>
    </row>
    <row r="18" spans="1:25" ht="21.9" customHeight="1" x14ac:dyDescent="0.2">
      <c r="A18" s="26"/>
      <c r="B18" s="73">
        <v>15</v>
      </c>
      <c r="C18" s="9"/>
      <c r="D18" s="14"/>
      <c r="E18" s="15"/>
      <c r="F18" s="96"/>
      <c r="G18" s="91"/>
      <c r="H18" s="9"/>
      <c r="I18" s="9"/>
      <c r="J18" s="9"/>
      <c r="K18" s="9"/>
      <c r="L18" s="9"/>
      <c r="M18" s="9"/>
      <c r="N18" s="9"/>
      <c r="O18" s="9"/>
      <c r="P18" s="9"/>
      <c r="Q18" s="9"/>
      <c r="R18" s="9"/>
      <c r="S18" s="9"/>
      <c r="T18" s="9"/>
      <c r="U18" s="9"/>
      <c r="V18" s="101"/>
      <c r="W18" s="106"/>
      <c r="X18" s="70"/>
      <c r="Y18" s="2"/>
    </row>
    <row r="19" spans="1:25" ht="21.9" customHeight="1" x14ac:dyDescent="0.2">
      <c r="A19" s="26"/>
      <c r="B19" s="3">
        <v>16</v>
      </c>
      <c r="C19" s="9"/>
      <c r="D19" s="14"/>
      <c r="E19" s="15"/>
      <c r="F19" s="96"/>
      <c r="G19" s="91"/>
      <c r="H19" s="9"/>
      <c r="I19" s="9"/>
      <c r="J19" s="9"/>
      <c r="K19" s="9"/>
      <c r="L19" s="9"/>
      <c r="M19" s="9"/>
      <c r="N19" s="9"/>
      <c r="O19" s="9"/>
      <c r="P19" s="9"/>
      <c r="Q19" s="9"/>
      <c r="R19" s="9"/>
      <c r="S19" s="9"/>
      <c r="T19" s="9"/>
      <c r="U19" s="9"/>
      <c r="V19" s="101"/>
      <c r="W19" s="106"/>
      <c r="X19" s="70"/>
      <c r="Y19" s="2"/>
    </row>
    <row r="20" spans="1:25" ht="21.9" customHeight="1" x14ac:dyDescent="0.2">
      <c r="A20" s="26"/>
      <c r="B20" s="73">
        <v>17</v>
      </c>
      <c r="C20" s="9"/>
      <c r="D20" s="14"/>
      <c r="E20" s="15"/>
      <c r="F20" s="96"/>
      <c r="G20" s="91"/>
      <c r="H20" s="9"/>
      <c r="I20" s="9"/>
      <c r="J20" s="9"/>
      <c r="K20" s="9"/>
      <c r="L20" s="9"/>
      <c r="M20" s="9"/>
      <c r="N20" s="9"/>
      <c r="O20" s="9"/>
      <c r="P20" s="9"/>
      <c r="Q20" s="9"/>
      <c r="R20" s="9"/>
      <c r="S20" s="9"/>
      <c r="T20" s="9"/>
      <c r="U20" s="9"/>
      <c r="V20" s="101"/>
      <c r="W20" s="106"/>
      <c r="X20" s="70"/>
      <c r="Y20" s="2"/>
    </row>
    <row r="21" spans="1:25" ht="21.9" customHeight="1" x14ac:dyDescent="0.2">
      <c r="A21" s="26"/>
      <c r="B21" s="3">
        <v>18</v>
      </c>
      <c r="C21" s="9"/>
      <c r="D21" s="14"/>
      <c r="E21" s="15"/>
      <c r="F21" s="96"/>
      <c r="G21" s="91"/>
      <c r="H21" s="9"/>
      <c r="I21" s="9"/>
      <c r="J21" s="9"/>
      <c r="K21" s="9"/>
      <c r="L21" s="9"/>
      <c r="M21" s="9"/>
      <c r="N21" s="9"/>
      <c r="O21" s="9"/>
      <c r="P21" s="9"/>
      <c r="Q21" s="9"/>
      <c r="R21" s="9"/>
      <c r="S21" s="9"/>
      <c r="T21" s="9"/>
      <c r="U21" s="9"/>
      <c r="V21" s="101"/>
      <c r="W21" s="106"/>
      <c r="X21" s="70"/>
      <c r="Y21" s="2"/>
    </row>
    <row r="22" spans="1:25" ht="21.9" customHeight="1" x14ac:dyDescent="0.2">
      <c r="A22" s="26"/>
      <c r="B22" s="73">
        <v>19</v>
      </c>
      <c r="C22" s="9"/>
      <c r="D22" s="14"/>
      <c r="E22" s="15"/>
      <c r="F22" s="96"/>
      <c r="G22" s="91"/>
      <c r="H22" s="9"/>
      <c r="I22" s="9"/>
      <c r="J22" s="9"/>
      <c r="K22" s="9"/>
      <c r="L22" s="9"/>
      <c r="M22" s="9"/>
      <c r="N22" s="9"/>
      <c r="O22" s="9"/>
      <c r="P22" s="9"/>
      <c r="Q22" s="9"/>
      <c r="R22" s="9"/>
      <c r="S22" s="9"/>
      <c r="T22" s="9"/>
      <c r="U22" s="9"/>
      <c r="V22" s="101"/>
      <c r="W22" s="106"/>
      <c r="X22" s="70"/>
      <c r="Y22" s="2"/>
    </row>
    <row r="23" spans="1:25" ht="21.9" customHeight="1" thickBot="1" x14ac:dyDescent="0.25">
      <c r="A23" s="78"/>
      <c r="B23" s="3">
        <v>20</v>
      </c>
      <c r="C23" s="80"/>
      <c r="D23" s="81"/>
      <c r="E23" s="82"/>
      <c r="F23" s="97"/>
      <c r="G23" s="92"/>
      <c r="H23" s="80"/>
      <c r="I23" s="80"/>
      <c r="J23" s="80"/>
      <c r="K23" s="80"/>
      <c r="L23" s="80"/>
      <c r="M23" s="80"/>
      <c r="N23" s="80"/>
      <c r="O23" s="80"/>
      <c r="P23" s="80"/>
      <c r="Q23" s="80"/>
      <c r="R23" s="80"/>
      <c r="S23" s="80"/>
      <c r="T23" s="80"/>
      <c r="U23" s="80"/>
      <c r="V23" s="102"/>
      <c r="W23" s="107"/>
      <c r="X23" s="83"/>
      <c r="Y23" s="84"/>
    </row>
    <row r="24" spans="1:25" ht="21.9" customHeight="1" thickTop="1" x14ac:dyDescent="0.2">
      <c r="A24" s="26"/>
      <c r="B24" s="73">
        <v>1</v>
      </c>
      <c r="C24" s="8"/>
      <c r="D24" s="15"/>
      <c r="E24" s="15"/>
      <c r="F24" s="94"/>
      <c r="G24" s="90"/>
      <c r="H24" s="8"/>
      <c r="I24" s="8"/>
      <c r="J24" s="8"/>
      <c r="K24" s="8"/>
      <c r="L24" s="8"/>
      <c r="M24" s="8"/>
      <c r="N24" s="8"/>
      <c r="O24" s="8"/>
      <c r="P24" s="8"/>
      <c r="Q24" s="8"/>
      <c r="R24" s="8"/>
      <c r="S24" s="8"/>
      <c r="T24" s="8"/>
      <c r="U24" s="8"/>
      <c r="V24" s="64"/>
      <c r="W24" s="104"/>
      <c r="X24" s="71"/>
      <c r="Y24" s="5"/>
    </row>
    <row r="25" spans="1:25" ht="21.9" customHeight="1" x14ac:dyDescent="0.2">
      <c r="A25" s="60" t="s">
        <v>2</v>
      </c>
      <c r="B25" s="73">
        <v>2</v>
      </c>
      <c r="C25" s="8"/>
      <c r="D25" s="13"/>
      <c r="E25" s="15"/>
      <c r="F25" s="95"/>
      <c r="G25" s="16"/>
      <c r="H25" s="4"/>
      <c r="I25" s="4"/>
      <c r="J25" s="4"/>
      <c r="K25" s="4"/>
      <c r="L25" s="4"/>
      <c r="M25" s="4"/>
      <c r="N25" s="4"/>
      <c r="O25" s="4"/>
      <c r="P25" s="4"/>
      <c r="Q25" s="4"/>
      <c r="R25" s="4"/>
      <c r="S25" s="4"/>
      <c r="T25" s="4"/>
      <c r="U25" s="4"/>
      <c r="V25" s="62"/>
      <c r="W25" s="105"/>
      <c r="X25" s="68"/>
      <c r="Y25" s="2"/>
    </row>
    <row r="26" spans="1:25" ht="21.9" customHeight="1" x14ac:dyDescent="0.2">
      <c r="A26" s="61"/>
      <c r="B26" s="73">
        <v>3</v>
      </c>
      <c r="C26" s="9"/>
      <c r="D26" s="14"/>
      <c r="E26" s="15"/>
      <c r="F26" s="96"/>
      <c r="G26" s="91"/>
      <c r="H26" s="9"/>
      <c r="I26" s="9"/>
      <c r="J26" s="9"/>
      <c r="K26" s="9"/>
      <c r="L26" s="9"/>
      <c r="M26" s="9"/>
      <c r="N26" s="9"/>
      <c r="O26" s="9"/>
      <c r="P26" s="9"/>
      <c r="Q26" s="9"/>
      <c r="R26" s="9"/>
      <c r="S26" s="9"/>
      <c r="T26" s="9"/>
      <c r="U26" s="9"/>
      <c r="V26" s="63"/>
      <c r="W26" s="105"/>
      <c r="X26" s="71"/>
      <c r="Y26" s="2"/>
    </row>
    <row r="27" spans="1:25" ht="21.9" customHeight="1" x14ac:dyDescent="0.2">
      <c r="A27" s="26"/>
      <c r="B27" s="73">
        <v>4</v>
      </c>
      <c r="C27" s="4"/>
      <c r="D27" s="13"/>
      <c r="E27" s="15"/>
      <c r="F27" s="95"/>
      <c r="G27" s="16"/>
      <c r="H27" s="4"/>
      <c r="I27" s="4"/>
      <c r="J27" s="4"/>
      <c r="K27" s="4"/>
      <c r="L27" s="4"/>
      <c r="M27" s="9"/>
      <c r="N27" s="9"/>
      <c r="O27" s="9"/>
      <c r="P27" s="9"/>
      <c r="Q27" s="9"/>
      <c r="R27" s="9"/>
      <c r="S27" s="9"/>
      <c r="T27" s="9"/>
      <c r="U27" s="9"/>
      <c r="V27" s="63"/>
      <c r="W27" s="105"/>
      <c r="X27" s="71"/>
      <c r="Y27" s="2"/>
    </row>
    <row r="28" spans="1:25" ht="21.9" customHeight="1" x14ac:dyDescent="0.2">
      <c r="A28" s="26"/>
      <c r="B28" s="73">
        <v>5</v>
      </c>
      <c r="C28" s="4"/>
      <c r="D28" s="13"/>
      <c r="E28" s="15"/>
      <c r="F28" s="95"/>
      <c r="G28" s="16"/>
      <c r="H28" s="4"/>
      <c r="I28" s="4"/>
      <c r="J28" s="4"/>
      <c r="K28" s="4"/>
      <c r="L28" s="4"/>
      <c r="M28" s="9"/>
      <c r="N28" s="9"/>
      <c r="O28" s="9"/>
      <c r="P28" s="4"/>
      <c r="Q28" s="4"/>
      <c r="R28" s="4"/>
      <c r="S28" s="4"/>
      <c r="T28" s="4"/>
      <c r="U28" s="4"/>
      <c r="V28" s="63"/>
      <c r="W28" s="105"/>
      <c r="X28" s="71"/>
      <c r="Y28" s="2"/>
    </row>
    <row r="29" spans="1:25" ht="21.9" customHeight="1" x14ac:dyDescent="0.2">
      <c r="A29" s="26"/>
      <c r="B29" s="73">
        <v>6</v>
      </c>
      <c r="C29" s="4"/>
      <c r="D29" s="13"/>
      <c r="E29" s="15"/>
      <c r="F29" s="95"/>
      <c r="G29" s="16"/>
      <c r="H29" s="4"/>
      <c r="I29" s="4"/>
      <c r="J29" s="4"/>
      <c r="K29" s="4"/>
      <c r="L29" s="4"/>
      <c r="M29" s="9"/>
      <c r="N29" s="9"/>
      <c r="O29" s="9"/>
      <c r="P29" s="8"/>
      <c r="Q29" s="8"/>
      <c r="R29" s="8"/>
      <c r="S29" s="8"/>
      <c r="T29" s="8"/>
      <c r="U29" s="8"/>
      <c r="V29" s="63"/>
      <c r="W29" s="105"/>
      <c r="X29" s="71"/>
      <c r="Y29" s="2"/>
    </row>
    <row r="30" spans="1:25" ht="21.9" customHeight="1" x14ac:dyDescent="0.2">
      <c r="A30" s="26"/>
      <c r="B30" s="73">
        <v>7</v>
      </c>
      <c r="C30" s="4"/>
      <c r="D30" s="13"/>
      <c r="E30" s="15"/>
      <c r="F30" s="95"/>
      <c r="G30" s="16"/>
      <c r="H30" s="4"/>
      <c r="I30" s="4"/>
      <c r="J30" s="4"/>
      <c r="K30" s="4"/>
      <c r="L30" s="4"/>
      <c r="M30" s="9"/>
      <c r="N30" s="9"/>
      <c r="O30" s="9"/>
      <c r="P30" s="8"/>
      <c r="Q30" s="8"/>
      <c r="R30" s="8"/>
      <c r="S30" s="8"/>
      <c r="T30" s="8"/>
      <c r="U30" s="8"/>
      <c r="V30" s="63"/>
      <c r="W30" s="106"/>
      <c r="X30" s="71"/>
      <c r="Y30" s="2"/>
    </row>
    <row r="31" spans="1:25" ht="21.9" customHeight="1" x14ac:dyDescent="0.2">
      <c r="A31" s="26"/>
      <c r="B31" s="73">
        <v>8</v>
      </c>
      <c r="C31" s="4"/>
      <c r="D31" s="13"/>
      <c r="E31" s="15"/>
      <c r="F31" s="95"/>
      <c r="G31" s="16"/>
      <c r="H31" s="4"/>
      <c r="I31" s="4"/>
      <c r="J31" s="4"/>
      <c r="K31" s="4"/>
      <c r="L31" s="4"/>
      <c r="M31" s="9"/>
      <c r="N31" s="9"/>
      <c r="O31" s="9"/>
      <c r="P31" s="8"/>
      <c r="Q31" s="8"/>
      <c r="R31" s="8"/>
      <c r="S31" s="8"/>
      <c r="T31" s="8"/>
      <c r="U31" s="8"/>
      <c r="V31" s="63"/>
      <c r="W31" s="106"/>
      <c r="X31" s="71"/>
      <c r="Y31" s="2"/>
    </row>
    <row r="32" spans="1:25" ht="21.9" customHeight="1" x14ac:dyDescent="0.2">
      <c r="A32" s="26"/>
      <c r="B32" s="73">
        <v>9</v>
      </c>
      <c r="C32" s="4"/>
      <c r="D32" s="14"/>
      <c r="E32" s="15"/>
      <c r="F32" s="96"/>
      <c r="G32" s="91"/>
      <c r="H32" s="9"/>
      <c r="I32" s="9"/>
      <c r="J32" s="9"/>
      <c r="K32" s="9"/>
      <c r="L32" s="9"/>
      <c r="M32" s="9"/>
      <c r="N32" s="9"/>
      <c r="O32" s="9"/>
      <c r="P32" s="4"/>
      <c r="Q32" s="4"/>
      <c r="R32" s="4"/>
      <c r="S32" s="9"/>
      <c r="T32" s="9"/>
      <c r="U32" s="9"/>
      <c r="V32" s="63"/>
      <c r="W32" s="106"/>
      <c r="X32" s="68"/>
      <c r="Y32" s="2"/>
    </row>
    <row r="33" spans="1:25" ht="21.9" customHeight="1" x14ac:dyDescent="0.2">
      <c r="A33" s="5"/>
      <c r="B33" s="73">
        <v>10</v>
      </c>
      <c r="C33" s="4"/>
      <c r="D33" s="13"/>
      <c r="E33" s="15"/>
      <c r="F33" s="95"/>
      <c r="G33" s="16"/>
      <c r="H33" s="4"/>
      <c r="I33" s="4"/>
      <c r="J33" s="4"/>
      <c r="K33" s="4"/>
      <c r="L33" s="4"/>
      <c r="M33" s="4"/>
      <c r="N33" s="4"/>
      <c r="O33" s="4"/>
      <c r="P33" s="4"/>
      <c r="Q33" s="4"/>
      <c r="R33" s="4"/>
      <c r="S33" s="4"/>
      <c r="T33" s="4"/>
      <c r="U33" s="4"/>
      <c r="V33" s="62"/>
      <c r="W33" s="105"/>
      <c r="X33" s="68"/>
      <c r="Y33" s="2"/>
    </row>
    <row r="34" spans="1:25" ht="20.100000000000001" customHeight="1" x14ac:dyDescent="0.2">
      <c r="A34" s="38"/>
      <c r="B34" s="65"/>
      <c r="C34" s="28"/>
      <c r="D34" s="66"/>
      <c r="E34" s="66"/>
      <c r="F34" s="28"/>
      <c r="G34" s="28"/>
      <c r="H34" s="28"/>
      <c r="I34" s="28"/>
      <c r="J34" s="28"/>
      <c r="K34" s="28"/>
      <c r="L34" s="28"/>
      <c r="M34" s="28"/>
      <c r="N34" s="28"/>
      <c r="O34" s="28"/>
      <c r="P34" s="28"/>
      <c r="Q34" s="28"/>
      <c r="R34" s="28"/>
      <c r="S34" s="28"/>
      <c r="T34" s="28"/>
      <c r="U34" s="28"/>
      <c r="V34" s="28"/>
      <c r="W34" s="27"/>
      <c r="X34" s="27"/>
    </row>
    <row r="35" spans="1:25" ht="22.5" customHeight="1" x14ac:dyDescent="0.2">
      <c r="A35" s="23" t="s">
        <v>8</v>
      </c>
      <c r="B35" s="24"/>
      <c r="C35" s="20"/>
      <c r="D35" s="21"/>
      <c r="E35" s="21"/>
      <c r="F35" s="29"/>
      <c r="G35" s="67">
        <f>COUNTIF(テーブル1[列1], "&lt;&gt;")</f>
        <v>0</v>
      </c>
      <c r="H35" s="8">
        <f>SUMPRODUCT((テーブル1[列2] &lt;&gt; "") *(テーブル1[列1] = ""))</f>
        <v>0</v>
      </c>
      <c r="I35" s="8">
        <f>SUMPRODUCT((テーブル1[列3] &lt;&gt; "") *(テーブル1[列2] = ""))</f>
        <v>0</v>
      </c>
      <c r="J35" s="8">
        <f>SUMPRODUCT((テーブル1[列4] &lt;&gt; "") *(テーブル1[列3] = ""))</f>
        <v>0</v>
      </c>
      <c r="K35" s="8">
        <f>SUMPRODUCT((テーブル1[列5] &lt;&gt; "") *(テーブル1[列4] = ""))</f>
        <v>0</v>
      </c>
      <c r="L35" s="8">
        <f>SUMPRODUCT((テーブル1[列6] &lt;&gt; "") *(テーブル1[列5] = ""))</f>
        <v>0</v>
      </c>
      <c r="M35" s="8">
        <f>SUMPRODUCT((テーブル1[列7] &lt;&gt; "") *(テーブル1[列6] = ""))</f>
        <v>0</v>
      </c>
      <c r="N35" s="8">
        <f>SUMPRODUCT((テーブル1[列8] &lt;&gt; "") *(テーブル1[列7] = ""))</f>
        <v>0</v>
      </c>
      <c r="O35" s="8">
        <f>SUMPRODUCT((テーブル1[列9] &lt;&gt; "") *(テーブル1[列8] = ""))</f>
        <v>0</v>
      </c>
      <c r="P35" s="8">
        <f>SUMPRODUCT((テーブル1[列10] &lt;&gt; "") *(テーブル1[列9] = ""))</f>
        <v>0</v>
      </c>
      <c r="Q35" s="8">
        <f>SUMPRODUCT((テーブル1[列11] &lt;&gt; "") *(テーブル1[列10] = ""))</f>
        <v>0</v>
      </c>
      <c r="R35" s="8">
        <f>SUMPRODUCT((テーブル1[列12] &lt;&gt; "") *(テーブル1[列11] = ""))</f>
        <v>0</v>
      </c>
      <c r="S35" s="8">
        <f>SUMPRODUCT((テーブル1[列13] &lt;&gt; "") *(テーブル1[列12] = ""))</f>
        <v>0</v>
      </c>
      <c r="T35" s="8">
        <f>SUMPRODUCT((テーブル1[列14] &lt;&gt; "") *(テーブル1[列13] = ""))</f>
        <v>0</v>
      </c>
      <c r="U35" s="8">
        <f>SUMPRODUCT((テーブル1[列15] &lt;&gt; "") *(テーブル1[列14] = ""))</f>
        <v>0</v>
      </c>
      <c r="V35" s="8">
        <f>SUMPRODUCT((テーブル1[列16] &lt;&gt; "") *(テーブル1[列15] = ""))</f>
        <v>0</v>
      </c>
      <c r="W35" s="56"/>
      <c r="X35" s="10"/>
    </row>
    <row r="36" spans="1:25" ht="24.75" customHeight="1" x14ac:dyDescent="0.2">
      <c r="A36" s="6" t="s">
        <v>9</v>
      </c>
      <c r="B36" s="22"/>
      <c r="C36" s="19"/>
      <c r="D36" s="22"/>
      <c r="E36" s="22"/>
      <c r="F36" s="7"/>
      <c r="G36" s="16">
        <f>COUNTIF(テーブル1[列1], "&lt;&gt;")</f>
        <v>0</v>
      </c>
      <c r="H36" s="16">
        <f>COUNTIF(テーブル1[列2], "&lt;&gt;")</f>
        <v>0</v>
      </c>
      <c r="I36" s="16">
        <f>COUNTIF(テーブル1[列3], "&lt;&gt;")</f>
        <v>0</v>
      </c>
      <c r="J36" s="16">
        <f>COUNTIF(テーブル1[列4], "&lt;&gt;")</f>
        <v>0</v>
      </c>
      <c r="K36" s="16">
        <f>COUNTIF(テーブル1[列5], "&lt;&gt;")</f>
        <v>0</v>
      </c>
      <c r="L36" s="16">
        <f>COUNTIF(テーブル1[列6], "&lt;&gt;")</f>
        <v>0</v>
      </c>
      <c r="M36" s="16">
        <f>COUNTIF(テーブル1[列7], "&lt;&gt;")</f>
        <v>0</v>
      </c>
      <c r="N36" s="16">
        <f>COUNTIF(テーブル1[列8], "&lt;&gt;")</f>
        <v>0</v>
      </c>
      <c r="O36" s="16">
        <f>COUNTIF(テーブル1[列9], "&lt;&gt;")</f>
        <v>0</v>
      </c>
      <c r="P36" s="16">
        <f>COUNTIF(テーブル1[列10], "&lt;&gt;")</f>
        <v>0</v>
      </c>
      <c r="Q36" s="16">
        <f>COUNTIF(テーブル1[列11], "&lt;&gt;")</f>
        <v>0</v>
      </c>
      <c r="R36" s="16">
        <f>COUNTIF(テーブル1[列12], "&lt;&gt;")</f>
        <v>0</v>
      </c>
      <c r="S36" s="16">
        <f>COUNTIF(テーブル1[列13], "&lt;&gt;")</f>
        <v>0</v>
      </c>
      <c r="T36" s="16">
        <f>COUNTIF(テーブル1[列14], "&lt;&gt;")</f>
        <v>0</v>
      </c>
      <c r="U36" s="16">
        <f>COUNTIF(テーブル1[列15], "&lt;&gt;")</f>
        <v>0</v>
      </c>
      <c r="V36" s="16">
        <f>COUNTIF(テーブル1[列16], "&lt;&gt;")</f>
        <v>0</v>
      </c>
      <c r="W36" s="26"/>
      <c r="X36" s="10"/>
    </row>
    <row r="37" spans="1:25" ht="21.75" customHeight="1" x14ac:dyDescent="0.2">
      <c r="D37" s="12"/>
      <c r="E37" s="12"/>
      <c r="I37" s="11"/>
      <c r="L37" s="11"/>
      <c r="N37" s="1"/>
      <c r="O37" s="11"/>
      <c r="P37" s="11"/>
      <c r="Q37" s="58"/>
      <c r="W37" s="57" t="s">
        <v>29</v>
      </c>
      <c r="X37" s="2">
        <f>COUNTIF(テーブル1[結果], "&lt;&gt;")</f>
        <v>0</v>
      </c>
    </row>
    <row r="38" spans="1:25" ht="20.25" customHeight="1" x14ac:dyDescent="0.2">
      <c r="D38" s="12"/>
      <c r="E38" s="12"/>
      <c r="I38" s="25"/>
      <c r="J38" s="25"/>
      <c r="K38" s="25"/>
      <c r="W38" s="57" t="s">
        <v>30</v>
      </c>
      <c r="X38" s="2">
        <f>COUNTIF(テーブル1[結果], 1)</f>
        <v>0</v>
      </c>
    </row>
    <row r="39" spans="1:25" x14ac:dyDescent="0.2">
      <c r="D39" s="12"/>
      <c r="E39" s="12"/>
    </row>
  </sheetData>
  <phoneticPr fontId="1"/>
  <conditionalFormatting sqref="D4:D33">
    <cfRule type="cellIs" dxfId="66" priority="5" operator="equal">
      <formula>2</formula>
    </cfRule>
    <cfRule type="cellIs" dxfId="65" priority="6" operator="equal">
      <formula>1</formula>
    </cfRule>
  </conditionalFormatting>
  <conditionalFormatting sqref="X4:X33">
    <cfRule type="cellIs" dxfId="64" priority="3" operator="equal">
      <formula>"＋"</formula>
    </cfRule>
    <cfRule type="cellIs" dxfId="63" priority="4" operator="equal">
      <formula>0</formula>
    </cfRule>
  </conditionalFormatting>
  <conditionalFormatting sqref="G4:V33">
    <cfRule type="expression" dxfId="62" priority="1">
      <formula>AND(TEXT(G$3,"m/d")=TEXT($W4,"m/d"),$X4="＋")</formula>
    </cfRule>
    <cfRule type="expression" dxfId="61" priority="2">
      <formula>AND(G4&lt;&gt;"", COUNTIF($G4:G4, "&lt;&gt;")=1)</formula>
    </cfRule>
  </conditionalFormatting>
  <dataValidations count="1">
    <dataValidation type="list" allowBlank="1" showInputMessage="1" showErrorMessage="1" sqref="X4:X33">
      <formula1>"＋,－"</formula1>
    </dataValidation>
  </dataValidations>
  <pageMargins left="0.47244094488188981" right="0.15748031496062992" top="0.62992125984251968" bottom="0.23622047244094491" header="0.51181102362204722" footer="0.19685039370078741"/>
  <pageSetup paperSize="9" scale="59"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pageSetUpPr fitToPage="1"/>
  </sheetPr>
  <dimension ref="A1:Y39"/>
  <sheetViews>
    <sheetView view="pageBreakPreview" topLeftCell="A2" zoomScale="60" zoomScaleNormal="80" workbookViewId="0">
      <selection activeCell="P12" sqref="P12"/>
    </sheetView>
  </sheetViews>
  <sheetFormatPr defaultRowHeight="13.2" x14ac:dyDescent="0.2"/>
  <cols>
    <col min="1" max="1" width="9.6640625" customWidth="1"/>
    <col min="2" max="2" width="6.5546875" style="12" customWidth="1"/>
    <col min="3" max="3" width="13.109375" customWidth="1"/>
    <col min="4" max="5" width="7.44140625" customWidth="1"/>
    <col min="6" max="6" width="15.44140625" customWidth="1"/>
    <col min="7" max="22" width="8.44140625" customWidth="1"/>
    <col min="23" max="23" width="11.21875" customWidth="1"/>
    <col min="24" max="24" width="9.88671875" style="147" customWidth="1"/>
    <col min="25" max="25" width="39.33203125" customWidth="1"/>
  </cols>
  <sheetData>
    <row r="1" spans="1:25" ht="26.25" customHeight="1" x14ac:dyDescent="0.2">
      <c r="A1" s="77" t="s">
        <v>49</v>
      </c>
      <c r="B1" s="21"/>
      <c r="C1" s="10"/>
      <c r="D1" s="76"/>
      <c r="E1" s="76"/>
      <c r="H1" s="30"/>
      <c r="I1" s="30"/>
    </row>
    <row r="2" spans="1:25" ht="26.25" customHeight="1" x14ac:dyDescent="0.2">
      <c r="A2" s="72" t="s">
        <v>73</v>
      </c>
      <c r="D2" s="59"/>
      <c r="E2" s="59"/>
      <c r="H2" s="30" t="s">
        <v>154</v>
      </c>
      <c r="I2" s="30"/>
    </row>
    <row r="3" spans="1:25" s="12" customFormat="1" ht="20.100000000000001" customHeight="1" thickBot="1" x14ac:dyDescent="0.25">
      <c r="A3" s="85" t="s">
        <v>4</v>
      </c>
      <c r="B3" s="86" t="s">
        <v>7</v>
      </c>
      <c r="C3" s="86" t="s">
        <v>3</v>
      </c>
      <c r="D3" s="86" t="s">
        <v>5</v>
      </c>
      <c r="E3" s="79" t="s">
        <v>31</v>
      </c>
      <c r="F3" s="93" t="s">
        <v>21</v>
      </c>
      <c r="G3" s="88" t="s">
        <v>54</v>
      </c>
      <c r="H3" s="88" t="s">
        <v>55</v>
      </c>
      <c r="I3" s="88" t="s">
        <v>56</v>
      </c>
      <c r="J3" s="88" t="s">
        <v>57</v>
      </c>
      <c r="K3" s="88" t="s">
        <v>58</v>
      </c>
      <c r="L3" s="88" t="s">
        <v>59</v>
      </c>
      <c r="M3" s="88" t="s">
        <v>60</v>
      </c>
      <c r="N3" s="88" t="s">
        <v>61</v>
      </c>
      <c r="O3" s="88" t="s">
        <v>62</v>
      </c>
      <c r="P3" s="88" t="s">
        <v>63</v>
      </c>
      <c r="Q3" s="88" t="s">
        <v>64</v>
      </c>
      <c r="R3" s="88" t="s">
        <v>65</v>
      </c>
      <c r="S3" s="88" t="s">
        <v>66</v>
      </c>
      <c r="T3" s="88" t="s">
        <v>67</v>
      </c>
      <c r="U3" s="88" t="s">
        <v>68</v>
      </c>
      <c r="V3" s="88" t="s">
        <v>69</v>
      </c>
      <c r="W3" s="103" t="s">
        <v>6</v>
      </c>
      <c r="X3" s="148" t="s">
        <v>0</v>
      </c>
      <c r="Y3" s="89" t="s">
        <v>22</v>
      </c>
    </row>
    <row r="4" spans="1:25" ht="21.9" customHeight="1" thickTop="1" x14ac:dyDescent="0.2">
      <c r="A4" s="26"/>
      <c r="B4" s="73">
        <v>1</v>
      </c>
      <c r="C4" s="8" t="s">
        <v>109</v>
      </c>
      <c r="D4" s="15">
        <v>1</v>
      </c>
      <c r="E4" s="15">
        <v>88</v>
      </c>
      <c r="F4" s="94">
        <v>107</v>
      </c>
      <c r="G4" s="108" t="s">
        <v>99</v>
      </c>
      <c r="H4" s="109" t="s">
        <v>100</v>
      </c>
      <c r="I4" s="109" t="s">
        <v>99</v>
      </c>
      <c r="J4" s="109" t="s">
        <v>99</v>
      </c>
      <c r="K4" s="109" t="s">
        <v>99</v>
      </c>
      <c r="L4" s="109" t="s">
        <v>101</v>
      </c>
      <c r="M4" s="109" t="s">
        <v>99</v>
      </c>
      <c r="N4" s="109" t="s">
        <v>102</v>
      </c>
      <c r="O4" s="18"/>
      <c r="P4" s="18"/>
      <c r="Q4" s="18"/>
      <c r="R4" s="18"/>
      <c r="S4" s="18"/>
      <c r="T4" s="18"/>
      <c r="U4" s="18"/>
      <c r="V4" s="99"/>
      <c r="W4" s="104">
        <v>45300</v>
      </c>
      <c r="X4" s="149" t="s">
        <v>150</v>
      </c>
      <c r="Y4" s="5" t="s">
        <v>107</v>
      </c>
    </row>
    <row r="5" spans="1:25" ht="21.9" customHeight="1" x14ac:dyDescent="0.2">
      <c r="A5" s="60" t="s">
        <v>19</v>
      </c>
      <c r="B5" s="73">
        <v>2</v>
      </c>
      <c r="C5" s="8" t="s">
        <v>110</v>
      </c>
      <c r="D5" s="15">
        <v>2</v>
      </c>
      <c r="E5" s="15">
        <v>84</v>
      </c>
      <c r="F5" s="94">
        <v>205</v>
      </c>
      <c r="G5" s="16"/>
      <c r="H5" s="4" t="s">
        <v>98</v>
      </c>
      <c r="I5" s="4" t="s">
        <v>53</v>
      </c>
      <c r="J5" s="8" t="s">
        <v>52</v>
      </c>
      <c r="K5" s="17" t="s">
        <v>52</v>
      </c>
      <c r="L5" s="17" t="s">
        <v>51</v>
      </c>
      <c r="M5" s="17" t="s">
        <v>105</v>
      </c>
      <c r="N5" s="17" t="s">
        <v>106</v>
      </c>
      <c r="O5" s="17"/>
      <c r="P5" s="17"/>
      <c r="Q5" s="17"/>
      <c r="R5" s="17"/>
      <c r="S5" s="17"/>
      <c r="T5" s="17"/>
      <c r="U5" s="17"/>
      <c r="V5" s="100"/>
      <c r="W5" s="105">
        <v>45300</v>
      </c>
      <c r="X5" s="150" t="s">
        <v>150</v>
      </c>
      <c r="Y5" s="2" t="s">
        <v>71</v>
      </c>
    </row>
    <row r="6" spans="1:25" ht="21.9" customHeight="1" x14ac:dyDescent="0.2">
      <c r="A6" s="60" t="s">
        <v>20</v>
      </c>
      <c r="B6" s="73">
        <v>3</v>
      </c>
      <c r="C6" s="4" t="s">
        <v>111</v>
      </c>
      <c r="D6" s="13">
        <v>1</v>
      </c>
      <c r="E6" s="15">
        <v>94</v>
      </c>
      <c r="F6" s="95">
        <v>203</v>
      </c>
      <c r="G6" s="16"/>
      <c r="H6" s="4"/>
      <c r="I6" s="4" t="s">
        <v>97</v>
      </c>
      <c r="J6" s="4" t="s">
        <v>72</v>
      </c>
      <c r="K6" s="8" t="s">
        <v>74</v>
      </c>
      <c r="L6" s="48" t="s">
        <v>76</v>
      </c>
      <c r="M6" s="48"/>
      <c r="N6" s="48"/>
      <c r="O6" s="4"/>
      <c r="P6" s="4"/>
      <c r="Q6" s="4"/>
      <c r="R6" s="4"/>
      <c r="S6" s="4"/>
      <c r="T6" s="4"/>
      <c r="U6" s="4"/>
      <c r="V6" s="62"/>
      <c r="W6" s="105">
        <v>45299</v>
      </c>
      <c r="X6" s="150" t="s">
        <v>150</v>
      </c>
      <c r="Y6" s="2" t="s">
        <v>80</v>
      </c>
    </row>
    <row r="7" spans="1:25" ht="21.9" customHeight="1" x14ac:dyDescent="0.2">
      <c r="A7" s="60" t="s">
        <v>1</v>
      </c>
      <c r="B7" s="73">
        <v>4</v>
      </c>
      <c r="C7" s="4" t="s">
        <v>112</v>
      </c>
      <c r="D7" s="14">
        <v>1</v>
      </c>
      <c r="E7" s="118">
        <v>90</v>
      </c>
      <c r="F7" s="96">
        <v>203</v>
      </c>
      <c r="G7" s="91"/>
      <c r="H7" s="9"/>
      <c r="I7" s="9"/>
      <c r="J7" s="9" t="s">
        <v>77</v>
      </c>
      <c r="K7" s="9" t="s">
        <v>87</v>
      </c>
      <c r="L7" s="9" t="s">
        <v>79</v>
      </c>
      <c r="M7" s="9" t="s">
        <v>79</v>
      </c>
      <c r="N7" s="9" t="s">
        <v>79</v>
      </c>
      <c r="O7" s="9"/>
      <c r="P7" s="9"/>
      <c r="Q7" s="9"/>
      <c r="R7" s="9"/>
      <c r="S7" s="9"/>
      <c r="T7" s="9"/>
      <c r="U7" s="9"/>
      <c r="V7" s="63"/>
      <c r="W7" s="106">
        <v>45300</v>
      </c>
      <c r="X7" s="151" t="s">
        <v>150</v>
      </c>
      <c r="Y7" s="119" t="s">
        <v>71</v>
      </c>
    </row>
    <row r="8" spans="1:25" ht="21.9" customHeight="1" x14ac:dyDescent="0.2">
      <c r="A8" s="60"/>
      <c r="B8" s="73">
        <v>5</v>
      </c>
      <c r="C8" s="4" t="s">
        <v>113</v>
      </c>
      <c r="D8" s="13">
        <v>1</v>
      </c>
      <c r="E8" s="13">
        <v>92</v>
      </c>
      <c r="F8" s="95">
        <v>107</v>
      </c>
      <c r="G8" s="124"/>
      <c r="H8" s="4"/>
      <c r="I8" s="4"/>
      <c r="J8" s="4" t="s">
        <v>104</v>
      </c>
      <c r="K8" s="4" t="s">
        <v>50</v>
      </c>
      <c r="L8" s="4" t="s">
        <v>50</v>
      </c>
      <c r="M8" s="4" t="s">
        <v>50</v>
      </c>
      <c r="N8" s="4" t="s">
        <v>50</v>
      </c>
      <c r="O8" s="4"/>
      <c r="P8" s="4"/>
      <c r="Q8" s="4"/>
      <c r="R8" s="4"/>
      <c r="S8" s="4"/>
      <c r="T8" s="4"/>
      <c r="U8" s="4"/>
      <c r="V8" s="95"/>
      <c r="W8" s="105">
        <v>45300</v>
      </c>
      <c r="X8" s="152" t="s">
        <v>151</v>
      </c>
      <c r="Y8" s="2"/>
    </row>
    <row r="9" spans="1:25" ht="21.9" customHeight="1" x14ac:dyDescent="0.2">
      <c r="A9" s="26"/>
      <c r="B9" s="73">
        <v>6</v>
      </c>
      <c r="C9" s="117" t="s">
        <v>114</v>
      </c>
      <c r="D9" s="118">
        <v>2</v>
      </c>
      <c r="E9" s="15">
        <v>70</v>
      </c>
      <c r="F9" s="121">
        <v>205</v>
      </c>
      <c r="G9" s="122"/>
      <c r="H9" s="120"/>
      <c r="I9" s="120"/>
      <c r="J9" s="8"/>
      <c r="K9" s="8" t="s">
        <v>77</v>
      </c>
      <c r="L9" s="8" t="s">
        <v>78</v>
      </c>
      <c r="M9" s="8" t="s">
        <v>82</v>
      </c>
      <c r="N9" s="120" t="s">
        <v>78</v>
      </c>
      <c r="O9" s="120"/>
      <c r="P9" s="120"/>
      <c r="Q9" s="120"/>
      <c r="R9" s="120"/>
      <c r="S9" s="120"/>
      <c r="T9" s="120"/>
      <c r="U9" s="120"/>
      <c r="V9" s="99"/>
      <c r="W9" s="123">
        <v>45300</v>
      </c>
      <c r="X9" s="153" t="s">
        <v>151</v>
      </c>
      <c r="Y9" s="5"/>
    </row>
    <row r="10" spans="1:25" ht="21.9" customHeight="1" x14ac:dyDescent="0.2">
      <c r="A10" s="26"/>
      <c r="B10" s="73">
        <v>7</v>
      </c>
      <c r="C10" s="117" t="s">
        <v>115</v>
      </c>
      <c r="D10" s="14" t="s">
        <v>81</v>
      </c>
      <c r="E10" s="15">
        <v>74</v>
      </c>
      <c r="F10" s="96">
        <v>206</v>
      </c>
      <c r="G10" s="91"/>
      <c r="H10" s="9"/>
      <c r="I10" s="9"/>
      <c r="J10" s="4"/>
      <c r="K10" s="4"/>
      <c r="L10" s="4" t="s">
        <v>50</v>
      </c>
      <c r="M10" s="4" t="s">
        <v>50</v>
      </c>
      <c r="N10" s="9" t="s">
        <v>50</v>
      </c>
      <c r="O10" s="9"/>
      <c r="P10" s="9"/>
      <c r="Q10" s="9"/>
      <c r="R10" s="9"/>
      <c r="S10" s="9"/>
      <c r="T10" s="9"/>
      <c r="U10" s="9"/>
      <c r="V10" s="101"/>
      <c r="W10" s="106">
        <v>45300</v>
      </c>
      <c r="X10" s="151" t="s">
        <v>150</v>
      </c>
      <c r="Y10" s="2" t="s">
        <v>71</v>
      </c>
    </row>
    <row r="11" spans="1:25" ht="21.9" customHeight="1" x14ac:dyDescent="0.2">
      <c r="A11" s="26"/>
      <c r="B11" s="73">
        <v>8</v>
      </c>
      <c r="C11" s="117" t="s">
        <v>116</v>
      </c>
      <c r="D11" s="14">
        <v>1</v>
      </c>
      <c r="E11" s="15">
        <v>77</v>
      </c>
      <c r="F11" s="96">
        <v>202</v>
      </c>
      <c r="G11" s="91"/>
      <c r="H11" s="9"/>
      <c r="I11" s="9"/>
      <c r="J11" s="9"/>
      <c r="K11" s="9"/>
      <c r="L11" s="9"/>
      <c r="M11" s="9"/>
      <c r="N11" s="9" t="s">
        <v>89</v>
      </c>
      <c r="O11" s="9"/>
      <c r="P11" s="9"/>
      <c r="Q11" s="9"/>
      <c r="R11" s="9"/>
      <c r="S11" s="9"/>
      <c r="T11" s="9"/>
      <c r="U11" s="9"/>
      <c r="V11" s="101"/>
      <c r="W11" s="106">
        <v>45301</v>
      </c>
      <c r="X11" s="151" t="s">
        <v>150</v>
      </c>
      <c r="Y11" s="2" t="s">
        <v>71</v>
      </c>
    </row>
    <row r="12" spans="1:25" ht="21.9" customHeight="1" x14ac:dyDescent="0.2">
      <c r="A12" s="26"/>
      <c r="B12" s="73">
        <v>9</v>
      </c>
      <c r="C12" s="117" t="s">
        <v>103</v>
      </c>
      <c r="D12" s="14">
        <v>2</v>
      </c>
      <c r="E12" s="15">
        <v>79</v>
      </c>
      <c r="F12" s="96">
        <v>206</v>
      </c>
      <c r="G12" s="91"/>
      <c r="H12" s="9"/>
      <c r="I12" s="9"/>
      <c r="J12" s="9"/>
      <c r="K12" s="9"/>
      <c r="L12" s="9" t="s">
        <v>85</v>
      </c>
      <c r="M12" s="9" t="s">
        <v>90</v>
      </c>
      <c r="N12" s="9" t="s">
        <v>91</v>
      </c>
      <c r="O12" s="9"/>
      <c r="P12" s="9"/>
      <c r="Q12" s="9"/>
      <c r="R12" s="9"/>
      <c r="S12" s="9"/>
      <c r="T12" s="9"/>
      <c r="U12" s="9"/>
      <c r="V12" s="101"/>
      <c r="W12" s="106">
        <v>45300</v>
      </c>
      <c r="X12" s="151" t="s">
        <v>151</v>
      </c>
      <c r="Y12" s="2"/>
    </row>
    <row r="13" spans="1:25" ht="21.9" customHeight="1" x14ac:dyDescent="0.2">
      <c r="A13" s="26"/>
      <c r="B13" s="73">
        <v>10</v>
      </c>
      <c r="C13" s="9" t="s">
        <v>96</v>
      </c>
      <c r="D13" s="14">
        <v>1</v>
      </c>
      <c r="E13" s="15">
        <v>84</v>
      </c>
      <c r="F13" s="96">
        <v>202</v>
      </c>
      <c r="G13" s="91"/>
      <c r="H13" s="9"/>
      <c r="I13" s="9"/>
      <c r="J13" s="9"/>
      <c r="K13" s="9"/>
      <c r="L13" s="9" t="s">
        <v>106</v>
      </c>
      <c r="M13" s="9" t="s">
        <v>106</v>
      </c>
      <c r="N13" s="9" t="s">
        <v>108</v>
      </c>
      <c r="O13" s="9"/>
      <c r="P13" s="9"/>
      <c r="Q13" s="9"/>
      <c r="R13" s="9"/>
      <c r="S13" s="9"/>
      <c r="T13" s="9"/>
      <c r="U13" s="9"/>
      <c r="V13" s="101"/>
      <c r="W13" s="106">
        <v>45300</v>
      </c>
      <c r="X13" s="151" t="s">
        <v>151</v>
      </c>
      <c r="Y13" s="2"/>
    </row>
    <row r="14" spans="1:25" ht="21.9" customHeight="1" x14ac:dyDescent="0.2">
      <c r="A14" s="26"/>
      <c r="B14" s="73">
        <v>11</v>
      </c>
      <c r="C14" s="9"/>
      <c r="D14" s="14"/>
      <c r="E14" s="15" t="s">
        <v>148</v>
      </c>
      <c r="F14" s="96"/>
      <c r="G14" s="91"/>
      <c r="H14" s="9"/>
      <c r="I14" s="9"/>
      <c r="J14" s="9"/>
      <c r="K14" s="9"/>
      <c r="L14" s="9"/>
      <c r="M14" s="9"/>
      <c r="N14" s="9"/>
      <c r="O14" s="9"/>
      <c r="P14" s="9"/>
      <c r="Q14" s="9"/>
      <c r="R14" s="9"/>
      <c r="S14" s="9"/>
      <c r="T14" s="9"/>
      <c r="U14" s="9"/>
      <c r="V14" s="101"/>
      <c r="W14" s="106"/>
      <c r="X14" s="151"/>
      <c r="Y14" s="2"/>
    </row>
    <row r="15" spans="1:25" ht="21.9" customHeight="1" x14ac:dyDescent="0.2">
      <c r="A15" s="26"/>
      <c r="B15" s="73">
        <v>12</v>
      </c>
      <c r="C15" s="9"/>
      <c r="D15" s="14"/>
      <c r="E15" s="15" t="s">
        <v>148</v>
      </c>
      <c r="F15" s="96"/>
      <c r="G15" s="91"/>
      <c r="H15" s="9"/>
      <c r="I15" s="9"/>
      <c r="J15" s="9"/>
      <c r="K15" s="9"/>
      <c r="L15" s="9"/>
      <c r="M15" s="9"/>
      <c r="N15" s="9"/>
      <c r="O15" s="9"/>
      <c r="P15" s="9"/>
      <c r="Q15" s="9"/>
      <c r="R15" s="9"/>
      <c r="S15" s="9"/>
      <c r="T15" s="9"/>
      <c r="U15" s="9"/>
      <c r="V15" s="101"/>
      <c r="W15" s="106"/>
      <c r="X15" s="151"/>
      <c r="Y15" s="2"/>
    </row>
    <row r="16" spans="1:25" ht="21.9" customHeight="1" x14ac:dyDescent="0.2">
      <c r="A16" s="26"/>
      <c r="B16" s="73">
        <v>13</v>
      </c>
      <c r="C16" s="9"/>
      <c r="D16" s="14"/>
      <c r="E16" s="15" t="s">
        <v>148</v>
      </c>
      <c r="F16" s="96"/>
      <c r="G16" s="91"/>
      <c r="H16" s="9"/>
      <c r="I16" s="9"/>
      <c r="J16" s="9"/>
      <c r="K16" s="9"/>
      <c r="L16" s="9"/>
      <c r="M16" s="9"/>
      <c r="N16" s="9"/>
      <c r="O16" s="9"/>
      <c r="P16" s="9"/>
      <c r="Q16" s="9"/>
      <c r="R16" s="9"/>
      <c r="S16" s="9"/>
      <c r="T16" s="9"/>
      <c r="U16" s="9"/>
      <c r="V16" s="101"/>
      <c r="W16" s="106"/>
      <c r="X16" s="151"/>
      <c r="Y16" s="2"/>
    </row>
    <row r="17" spans="1:25" ht="21.9" customHeight="1" x14ac:dyDescent="0.2">
      <c r="A17" s="26"/>
      <c r="B17" s="73">
        <v>14</v>
      </c>
      <c r="C17" s="9"/>
      <c r="D17" s="14"/>
      <c r="E17" s="15" t="s">
        <v>148</v>
      </c>
      <c r="F17" s="96"/>
      <c r="G17" s="91"/>
      <c r="H17" s="9"/>
      <c r="I17" s="9"/>
      <c r="J17" s="9"/>
      <c r="K17" s="9"/>
      <c r="L17" s="9"/>
      <c r="M17" s="9"/>
      <c r="N17" s="9"/>
      <c r="O17" s="9"/>
      <c r="P17" s="9"/>
      <c r="Q17" s="9"/>
      <c r="R17" s="9"/>
      <c r="S17" s="9"/>
      <c r="T17" s="9"/>
      <c r="U17" s="9"/>
      <c r="V17" s="101"/>
      <c r="W17" s="106"/>
      <c r="X17" s="151"/>
      <c r="Y17" s="2"/>
    </row>
    <row r="18" spans="1:25" ht="21.9" customHeight="1" x14ac:dyDescent="0.2">
      <c r="A18" s="26"/>
      <c r="B18" s="73">
        <v>15</v>
      </c>
      <c r="C18" s="9"/>
      <c r="D18" s="14"/>
      <c r="E18" s="15" t="s">
        <v>148</v>
      </c>
      <c r="F18" s="96"/>
      <c r="G18" s="91"/>
      <c r="H18" s="9"/>
      <c r="I18" s="9"/>
      <c r="J18" s="9"/>
      <c r="K18" s="9"/>
      <c r="L18" s="9"/>
      <c r="M18" s="9"/>
      <c r="N18" s="9"/>
      <c r="O18" s="9"/>
      <c r="P18" s="9"/>
      <c r="Q18" s="9"/>
      <c r="R18" s="9"/>
      <c r="S18" s="9"/>
      <c r="T18" s="9"/>
      <c r="U18" s="9"/>
      <c r="V18" s="101"/>
      <c r="W18" s="106"/>
      <c r="X18" s="151"/>
      <c r="Y18" s="2"/>
    </row>
    <row r="19" spans="1:25" ht="21.9" customHeight="1" x14ac:dyDescent="0.2">
      <c r="A19" s="26"/>
      <c r="B19" s="73">
        <v>16</v>
      </c>
      <c r="C19" s="9"/>
      <c r="D19" s="14"/>
      <c r="E19" s="15" t="s">
        <v>148</v>
      </c>
      <c r="F19" s="96"/>
      <c r="G19" s="91"/>
      <c r="H19" s="9"/>
      <c r="I19" s="9"/>
      <c r="J19" s="9"/>
      <c r="K19" s="9"/>
      <c r="L19" s="9"/>
      <c r="M19" s="9"/>
      <c r="N19" s="9"/>
      <c r="O19" s="9"/>
      <c r="P19" s="9"/>
      <c r="Q19" s="9"/>
      <c r="R19" s="9"/>
      <c r="S19" s="9"/>
      <c r="T19" s="9"/>
      <c r="U19" s="9"/>
      <c r="V19" s="101"/>
      <c r="W19" s="106"/>
      <c r="X19" s="151"/>
      <c r="Y19" s="2"/>
    </row>
    <row r="20" spans="1:25" ht="21.9" customHeight="1" x14ac:dyDescent="0.2">
      <c r="A20" s="26"/>
      <c r="B20" s="73">
        <v>17</v>
      </c>
      <c r="C20" s="9"/>
      <c r="D20" s="14"/>
      <c r="E20" s="15" t="s">
        <v>148</v>
      </c>
      <c r="F20" s="96"/>
      <c r="G20" s="91"/>
      <c r="H20" s="9"/>
      <c r="I20" s="9"/>
      <c r="J20" s="9"/>
      <c r="K20" s="9"/>
      <c r="L20" s="9"/>
      <c r="M20" s="9"/>
      <c r="N20" s="9"/>
      <c r="O20" s="9"/>
      <c r="P20" s="9"/>
      <c r="Q20" s="9"/>
      <c r="R20" s="9"/>
      <c r="S20" s="9"/>
      <c r="T20" s="9"/>
      <c r="U20" s="9"/>
      <c r="V20" s="101"/>
      <c r="W20" s="106"/>
      <c r="X20" s="151"/>
      <c r="Y20" s="2"/>
    </row>
    <row r="21" spans="1:25" ht="21.9" customHeight="1" x14ac:dyDescent="0.2">
      <c r="A21" s="26"/>
      <c r="B21" s="73">
        <v>18</v>
      </c>
      <c r="C21" s="9"/>
      <c r="D21" s="14"/>
      <c r="E21" s="15" t="s">
        <v>148</v>
      </c>
      <c r="F21" s="96"/>
      <c r="G21" s="91"/>
      <c r="H21" s="9"/>
      <c r="I21" s="9"/>
      <c r="J21" s="9"/>
      <c r="K21" s="9"/>
      <c r="L21" s="9"/>
      <c r="M21" s="9"/>
      <c r="N21" s="9"/>
      <c r="O21" s="9"/>
      <c r="P21" s="9"/>
      <c r="Q21" s="9"/>
      <c r="R21" s="9"/>
      <c r="S21" s="9"/>
      <c r="T21" s="9"/>
      <c r="U21" s="9"/>
      <c r="V21" s="101"/>
      <c r="W21" s="106"/>
      <c r="X21" s="151"/>
      <c r="Y21" s="2"/>
    </row>
    <row r="22" spans="1:25" ht="21.9" customHeight="1" x14ac:dyDescent="0.2">
      <c r="A22" s="26"/>
      <c r="B22" s="73">
        <v>19</v>
      </c>
      <c r="C22" s="9"/>
      <c r="D22" s="14"/>
      <c r="E22" s="15" t="s">
        <v>148</v>
      </c>
      <c r="F22" s="96"/>
      <c r="G22" s="91"/>
      <c r="H22" s="9"/>
      <c r="I22" s="9"/>
      <c r="J22" s="9"/>
      <c r="K22" s="9"/>
      <c r="L22" s="9"/>
      <c r="M22" s="9"/>
      <c r="N22" s="9"/>
      <c r="O22" s="9"/>
      <c r="P22" s="9"/>
      <c r="Q22" s="9"/>
      <c r="R22" s="9"/>
      <c r="S22" s="9"/>
      <c r="T22" s="9"/>
      <c r="U22" s="9"/>
      <c r="V22" s="101"/>
      <c r="W22" s="106"/>
      <c r="X22" s="151"/>
      <c r="Y22" s="2"/>
    </row>
    <row r="23" spans="1:25" ht="21.9" customHeight="1" thickBot="1" x14ac:dyDescent="0.25">
      <c r="A23" s="78"/>
      <c r="B23" s="73">
        <v>20</v>
      </c>
      <c r="C23" s="80"/>
      <c r="D23" s="81"/>
      <c r="E23" s="82" t="s">
        <v>148</v>
      </c>
      <c r="F23" s="97"/>
      <c r="G23" s="92"/>
      <c r="H23" s="80"/>
      <c r="I23" s="80"/>
      <c r="J23" s="80"/>
      <c r="K23" s="80"/>
      <c r="L23" s="80"/>
      <c r="M23" s="80"/>
      <c r="N23" s="80"/>
      <c r="O23" s="80"/>
      <c r="P23" s="80"/>
      <c r="Q23" s="80"/>
      <c r="R23" s="80"/>
      <c r="S23" s="80"/>
      <c r="T23" s="80"/>
      <c r="U23" s="80"/>
      <c r="V23" s="102"/>
      <c r="W23" s="107"/>
      <c r="X23" s="154"/>
      <c r="Y23" s="84"/>
    </row>
    <row r="24" spans="1:25" ht="21.9" customHeight="1" thickTop="1" x14ac:dyDescent="0.2">
      <c r="A24" s="26"/>
      <c r="B24" s="73">
        <v>1</v>
      </c>
      <c r="C24" s="8" t="s">
        <v>117</v>
      </c>
      <c r="D24" s="15">
        <v>1</v>
      </c>
      <c r="E24" s="15">
        <v>64</v>
      </c>
      <c r="F24" s="110" t="s">
        <v>124</v>
      </c>
      <c r="G24" s="90"/>
      <c r="H24" s="8"/>
      <c r="I24" s="8"/>
      <c r="J24" s="8"/>
      <c r="K24" s="8"/>
      <c r="L24" s="8" t="s">
        <v>72</v>
      </c>
      <c r="M24" s="111" t="s">
        <v>72</v>
      </c>
      <c r="N24" s="111" t="s">
        <v>72</v>
      </c>
      <c r="O24" s="8"/>
      <c r="P24" s="8"/>
      <c r="Q24" s="8"/>
      <c r="R24" s="8"/>
      <c r="S24" s="8"/>
      <c r="T24" s="8"/>
      <c r="U24" s="8"/>
      <c r="V24" s="64"/>
      <c r="W24" s="104">
        <v>45299</v>
      </c>
      <c r="X24" s="149" t="s">
        <v>150</v>
      </c>
      <c r="Y24" s="5" t="s">
        <v>125</v>
      </c>
    </row>
    <row r="25" spans="1:25" ht="21.9" customHeight="1" x14ac:dyDescent="0.2">
      <c r="A25" s="60" t="s">
        <v>2</v>
      </c>
      <c r="B25" s="3">
        <v>2</v>
      </c>
      <c r="C25" s="8" t="s">
        <v>118</v>
      </c>
      <c r="D25" s="13">
        <v>2</v>
      </c>
      <c r="E25" s="15">
        <v>64</v>
      </c>
      <c r="F25" s="95" t="s">
        <v>83</v>
      </c>
      <c r="G25" s="16"/>
      <c r="H25" s="4"/>
      <c r="I25" s="4"/>
      <c r="J25" s="4"/>
      <c r="K25" s="4" t="s">
        <v>88</v>
      </c>
      <c r="L25" s="48" t="s">
        <v>75</v>
      </c>
      <c r="M25" s="48" t="s">
        <v>75</v>
      </c>
      <c r="N25" s="48" t="s">
        <v>75</v>
      </c>
      <c r="O25" s="4"/>
      <c r="P25" s="4"/>
      <c r="Q25" s="4"/>
      <c r="R25" s="4"/>
      <c r="S25" s="4"/>
      <c r="T25" s="4"/>
      <c r="U25" s="4"/>
      <c r="V25" s="62"/>
      <c r="W25" s="105">
        <v>45300</v>
      </c>
      <c r="X25" s="150" t="s">
        <v>150</v>
      </c>
      <c r="Y25" s="2" t="s">
        <v>126</v>
      </c>
    </row>
    <row r="26" spans="1:25" ht="21.9" customHeight="1" x14ac:dyDescent="0.2">
      <c r="A26" s="61"/>
      <c r="B26" s="3">
        <v>3</v>
      </c>
      <c r="C26" s="9" t="s">
        <v>119</v>
      </c>
      <c r="D26" s="14">
        <v>1</v>
      </c>
      <c r="E26" s="15">
        <v>44</v>
      </c>
      <c r="F26" s="96" t="s">
        <v>83</v>
      </c>
      <c r="G26" s="91"/>
      <c r="H26" s="9"/>
      <c r="I26" s="9"/>
      <c r="J26" s="9"/>
      <c r="K26" s="9"/>
      <c r="L26" s="9" t="s">
        <v>86</v>
      </c>
      <c r="M26" s="48" t="s">
        <v>76</v>
      </c>
      <c r="N26" s="48" t="s">
        <v>76</v>
      </c>
      <c r="O26" s="9"/>
      <c r="P26" s="9"/>
      <c r="Q26" s="9"/>
      <c r="R26" s="9"/>
      <c r="S26" s="9"/>
      <c r="T26" s="9"/>
      <c r="U26" s="9"/>
      <c r="V26" s="63"/>
      <c r="W26" s="105">
        <v>45300</v>
      </c>
      <c r="X26" s="149" t="s">
        <v>150</v>
      </c>
      <c r="Y26" s="2" t="s">
        <v>92</v>
      </c>
    </row>
    <row r="27" spans="1:25" ht="21.9" customHeight="1" x14ac:dyDescent="0.2">
      <c r="A27" s="26"/>
      <c r="B27" s="3">
        <v>4</v>
      </c>
      <c r="C27" s="4" t="s">
        <v>120</v>
      </c>
      <c r="D27" s="13">
        <v>2</v>
      </c>
      <c r="E27" s="15">
        <v>34</v>
      </c>
      <c r="F27" s="95" t="s">
        <v>84</v>
      </c>
      <c r="G27" s="16"/>
      <c r="H27" s="4"/>
      <c r="I27" s="4"/>
      <c r="J27" s="4"/>
      <c r="K27" s="4"/>
      <c r="L27" s="4"/>
      <c r="M27" s="9" t="s">
        <v>85</v>
      </c>
      <c r="N27" s="48" t="s">
        <v>95</v>
      </c>
      <c r="O27" s="9"/>
      <c r="P27" s="9"/>
      <c r="Q27" s="9"/>
      <c r="R27" s="9"/>
      <c r="S27" s="9"/>
      <c r="T27" s="9"/>
      <c r="U27" s="9"/>
      <c r="V27" s="63"/>
      <c r="W27" s="105">
        <v>45300</v>
      </c>
      <c r="X27" s="149" t="s">
        <v>151</v>
      </c>
      <c r="Y27" s="2" t="s">
        <v>127</v>
      </c>
    </row>
    <row r="28" spans="1:25" ht="21.9" customHeight="1" x14ac:dyDescent="0.2">
      <c r="A28" s="26"/>
      <c r="B28" s="3">
        <v>5</v>
      </c>
      <c r="C28" s="4" t="s">
        <v>121</v>
      </c>
      <c r="D28" s="13">
        <v>2</v>
      </c>
      <c r="E28" s="15">
        <v>30</v>
      </c>
      <c r="F28" s="95" t="s">
        <v>123</v>
      </c>
      <c r="G28" s="16"/>
      <c r="H28" s="4"/>
      <c r="I28" s="4"/>
      <c r="J28" s="4"/>
      <c r="K28" s="4"/>
      <c r="L28" s="4"/>
      <c r="M28" s="48" t="s">
        <v>72</v>
      </c>
      <c r="N28" s="48" t="s">
        <v>72</v>
      </c>
      <c r="O28" s="9"/>
      <c r="P28" s="4"/>
      <c r="Q28" s="4"/>
      <c r="R28" s="4"/>
      <c r="S28" s="4"/>
      <c r="T28" s="4"/>
      <c r="U28" s="4"/>
      <c r="V28" s="63"/>
      <c r="W28" s="105">
        <v>45300</v>
      </c>
      <c r="X28" s="149" t="s">
        <v>150</v>
      </c>
      <c r="Y28" s="2" t="s">
        <v>70</v>
      </c>
    </row>
    <row r="29" spans="1:25" ht="21.9" customHeight="1" x14ac:dyDescent="0.2">
      <c r="A29" s="26"/>
      <c r="B29" s="3">
        <v>6</v>
      </c>
      <c r="C29" s="4" t="s">
        <v>122</v>
      </c>
      <c r="D29" s="13">
        <v>2</v>
      </c>
      <c r="E29" s="15">
        <v>49</v>
      </c>
      <c r="F29" s="95" t="s">
        <v>83</v>
      </c>
      <c r="G29" s="16"/>
      <c r="H29" s="4"/>
      <c r="I29" s="4"/>
      <c r="J29" s="4"/>
      <c r="K29" s="4"/>
      <c r="L29" s="4"/>
      <c r="M29" s="9" t="s">
        <v>72</v>
      </c>
      <c r="N29" s="9" t="s">
        <v>72</v>
      </c>
      <c r="O29" s="9"/>
      <c r="P29" s="8"/>
      <c r="Q29" s="8"/>
      <c r="R29" s="8"/>
      <c r="S29" s="8"/>
      <c r="T29" s="8"/>
      <c r="U29" s="8"/>
      <c r="V29" s="63"/>
      <c r="W29" s="105">
        <v>45300</v>
      </c>
      <c r="X29" s="149" t="s">
        <v>151</v>
      </c>
      <c r="Y29" s="2"/>
    </row>
    <row r="30" spans="1:25" ht="21.9" customHeight="1" x14ac:dyDescent="0.2">
      <c r="A30" s="26"/>
      <c r="B30" s="3">
        <v>7</v>
      </c>
      <c r="C30" s="4" t="s">
        <v>93</v>
      </c>
      <c r="D30" s="13">
        <v>2</v>
      </c>
      <c r="E30" s="15">
        <v>51</v>
      </c>
      <c r="F30" s="95" t="s">
        <v>83</v>
      </c>
      <c r="G30" s="16"/>
      <c r="H30" s="4"/>
      <c r="I30" s="4"/>
      <c r="J30" s="4"/>
      <c r="K30" s="4"/>
      <c r="L30" s="4"/>
      <c r="M30" s="9" t="s">
        <v>72</v>
      </c>
      <c r="N30" s="9" t="s">
        <v>72</v>
      </c>
      <c r="O30" s="9"/>
      <c r="P30" s="8"/>
      <c r="Q30" s="8"/>
      <c r="R30" s="8"/>
      <c r="S30" s="8"/>
      <c r="T30" s="8"/>
      <c r="U30" s="8"/>
      <c r="V30" s="63"/>
      <c r="W30" s="106">
        <v>45300</v>
      </c>
      <c r="X30" s="149" t="s">
        <v>151</v>
      </c>
      <c r="Y30" s="2"/>
    </row>
    <row r="31" spans="1:25" ht="21.9" customHeight="1" x14ac:dyDescent="0.2">
      <c r="A31" s="26"/>
      <c r="B31" s="3">
        <v>8</v>
      </c>
      <c r="C31" s="4" t="s">
        <v>94</v>
      </c>
      <c r="D31" s="13">
        <v>1</v>
      </c>
      <c r="E31" s="15">
        <v>54</v>
      </c>
      <c r="F31" s="95" t="s">
        <v>123</v>
      </c>
      <c r="G31" s="16"/>
      <c r="H31" s="4"/>
      <c r="I31" s="4"/>
      <c r="J31" s="4"/>
      <c r="K31" s="4"/>
      <c r="L31" s="4"/>
      <c r="M31" s="9" t="s">
        <v>72</v>
      </c>
      <c r="N31" s="9" t="s">
        <v>72</v>
      </c>
      <c r="O31" s="9"/>
      <c r="P31" s="8"/>
      <c r="Q31" s="8"/>
      <c r="R31" s="8"/>
      <c r="S31" s="8"/>
      <c r="T31" s="8"/>
      <c r="U31" s="8"/>
      <c r="V31" s="63"/>
      <c r="W31" s="106">
        <v>45300</v>
      </c>
      <c r="X31" s="149" t="s">
        <v>151</v>
      </c>
      <c r="Y31" s="2"/>
    </row>
    <row r="32" spans="1:25" ht="21.9" customHeight="1" x14ac:dyDescent="0.2">
      <c r="A32" s="26"/>
      <c r="B32" s="3">
        <v>9</v>
      </c>
      <c r="C32" s="4"/>
      <c r="D32" s="14"/>
      <c r="E32" s="15"/>
      <c r="F32" s="96"/>
      <c r="G32" s="91"/>
      <c r="H32" s="9"/>
      <c r="I32" s="9"/>
      <c r="J32" s="9"/>
      <c r="K32" s="9"/>
      <c r="L32" s="9"/>
      <c r="M32" s="9"/>
      <c r="N32" s="9"/>
      <c r="O32" s="9"/>
      <c r="P32" s="4"/>
      <c r="Q32" s="4"/>
      <c r="R32" s="4"/>
      <c r="S32" s="9"/>
      <c r="T32" s="9"/>
      <c r="U32" s="9"/>
      <c r="V32" s="63"/>
      <c r="W32" s="106"/>
      <c r="X32" s="150"/>
      <c r="Y32" s="2"/>
    </row>
    <row r="33" spans="1:25" ht="21.9" customHeight="1" x14ac:dyDescent="0.2">
      <c r="A33" s="5"/>
      <c r="B33" s="3">
        <v>10</v>
      </c>
      <c r="C33" s="4"/>
      <c r="D33" s="13"/>
      <c r="E33" s="15"/>
      <c r="F33" s="95"/>
      <c r="G33" s="16"/>
      <c r="H33" s="4"/>
      <c r="I33" s="4"/>
      <c r="J33" s="4"/>
      <c r="K33" s="4"/>
      <c r="L33" s="4"/>
      <c r="M33" s="4"/>
      <c r="N33" s="4"/>
      <c r="O33" s="4"/>
      <c r="P33" s="4"/>
      <c r="Q33" s="4"/>
      <c r="R33" s="4"/>
      <c r="S33" s="4"/>
      <c r="T33" s="4"/>
      <c r="U33" s="4"/>
      <c r="V33" s="62"/>
      <c r="W33" s="105"/>
      <c r="X33" s="150"/>
      <c r="Y33" s="2"/>
    </row>
    <row r="34" spans="1:25" ht="20.100000000000001" customHeight="1" x14ac:dyDescent="0.2">
      <c r="A34" s="38"/>
      <c r="B34" s="65"/>
      <c r="C34" s="28"/>
      <c r="D34" s="66"/>
      <c r="E34" s="66"/>
      <c r="F34" s="28"/>
      <c r="G34" s="28"/>
      <c r="H34" s="28"/>
      <c r="I34" s="28"/>
      <c r="J34" s="28"/>
      <c r="K34" s="28"/>
      <c r="L34" s="28"/>
      <c r="M34" s="28"/>
      <c r="N34" s="28"/>
      <c r="O34" s="28"/>
      <c r="P34" s="28"/>
      <c r="Q34" s="28"/>
      <c r="R34" s="28"/>
      <c r="S34" s="28"/>
      <c r="T34" s="28"/>
      <c r="U34" s="28"/>
      <c r="V34" s="28"/>
      <c r="W34" s="27"/>
      <c r="X34" s="155"/>
    </row>
    <row r="35" spans="1:25" ht="22.5" customHeight="1" x14ac:dyDescent="0.2">
      <c r="A35" s="23" t="s">
        <v>8</v>
      </c>
      <c r="B35" s="24"/>
      <c r="C35" s="20"/>
      <c r="D35" s="21"/>
      <c r="E35" s="21"/>
      <c r="F35" s="29"/>
      <c r="G35" s="67">
        <f>COUNTIF(テーブル13[1/3], "&lt;&gt;")</f>
        <v>1</v>
      </c>
      <c r="H35" s="8">
        <f>SUMPRODUCT((テーブル13[1/4] &lt;&gt; "") *(テーブル13[1/3] = ""))</f>
        <v>1</v>
      </c>
      <c r="I35" s="8">
        <f>SUMPRODUCT((テーブル13[1/5] &lt;&gt; "") *(テーブル13[1/4] = ""))</f>
        <v>1</v>
      </c>
      <c r="J35" s="8">
        <f>SUMPRODUCT((テーブル13[1/6] &lt;&gt; "") *(テーブル13[1/5] = ""))</f>
        <v>2</v>
      </c>
      <c r="K35" s="8">
        <f>SUMPRODUCT((テーブル13[1/7] &lt;&gt; "") *(テーブル13[1/6] = ""))</f>
        <v>2</v>
      </c>
      <c r="L35" s="8">
        <f>SUMPRODUCT((テーブル13[1/8] &lt;&gt; "") *(テーブル13[1/7] = ""))</f>
        <v>5</v>
      </c>
      <c r="M35" s="8">
        <f>SUMPRODUCT((テーブル13[1/9] &lt;&gt; "") *(テーブル13[1/8] = ""))</f>
        <v>5</v>
      </c>
      <c r="N35" s="8">
        <f>SUMPRODUCT((テーブル13[1/10] &lt;&gt; "") *(テーブル13[1/9] = ""))</f>
        <v>1</v>
      </c>
      <c r="O35" s="8">
        <f>SUMPRODUCT((テーブル13[1/11] &lt;&gt; "") *(テーブル13[1/10] = ""))</f>
        <v>0</v>
      </c>
      <c r="P35" s="8">
        <f>SUMPRODUCT((テーブル13[1/12] &lt;&gt; "") *(テーブル13[1/11] = ""))</f>
        <v>0</v>
      </c>
      <c r="Q35" s="8">
        <f>SUMPRODUCT((テーブル13[1/13] &lt;&gt; "") *(テーブル13[1/12] = ""))</f>
        <v>0</v>
      </c>
      <c r="R35" s="8">
        <f>SUMPRODUCT((テーブル13[1/14] &lt;&gt; "") *(テーブル13[1/13] = ""))</f>
        <v>0</v>
      </c>
      <c r="S35" s="8">
        <f>SUMPRODUCT((テーブル13[1/15] &lt;&gt; "") *(テーブル13[1/14] = ""))</f>
        <v>0</v>
      </c>
      <c r="T35" s="8">
        <f>SUMPRODUCT((テーブル13[1/16] &lt;&gt; "") *(テーブル13[1/15] = ""))</f>
        <v>0</v>
      </c>
      <c r="U35" s="8">
        <f>SUMPRODUCT((テーブル13[1/17] &lt;&gt; "") *(テーブル13[1/16] = ""))</f>
        <v>0</v>
      </c>
      <c r="V35" s="8">
        <f>SUMPRODUCT((テーブル13[1/18] &lt;&gt; "") *(テーブル13[1/17] = ""))</f>
        <v>0</v>
      </c>
      <c r="W35" s="56"/>
      <c r="X35" s="156"/>
    </row>
    <row r="36" spans="1:25" ht="24.75" customHeight="1" x14ac:dyDescent="0.2">
      <c r="A36" s="6" t="s">
        <v>9</v>
      </c>
      <c r="B36" s="22"/>
      <c r="C36" s="19"/>
      <c r="D36" s="22"/>
      <c r="E36" s="22"/>
      <c r="F36" s="7"/>
      <c r="G36" s="16">
        <f>COUNTIF(テーブル13[1/3], "&lt;&gt;")</f>
        <v>1</v>
      </c>
      <c r="H36" s="16">
        <f>COUNTIF(テーブル13[1/4], "&lt;&gt;")</f>
        <v>2</v>
      </c>
      <c r="I36" s="16">
        <f>COUNTIF(テーブル13[1/5], "&lt;&gt;")</f>
        <v>3</v>
      </c>
      <c r="J36" s="16">
        <f>COUNTIF(テーブル13[1/6], "&lt;&gt;")</f>
        <v>5</v>
      </c>
      <c r="K36" s="16">
        <f>COUNTIF(テーブル13[1/7], "&lt;&gt;")</f>
        <v>7</v>
      </c>
      <c r="L36" s="16">
        <f>COUNTIF(テーブル13[1/8], "&lt;&gt;")</f>
        <v>12</v>
      </c>
      <c r="M36" s="16">
        <f>COUNTIF(テーブル13[1/9], "&lt;&gt;")</f>
        <v>16</v>
      </c>
      <c r="N36" s="16">
        <f>COUNTIF(テーブル13[1/10], "&lt;&gt;")</f>
        <v>17</v>
      </c>
      <c r="O36" s="16">
        <f>COUNTIF(テーブル13[1/11], "&lt;&gt;")</f>
        <v>0</v>
      </c>
      <c r="P36" s="16">
        <f>COUNTIF(テーブル13[1/12], "&lt;&gt;")</f>
        <v>0</v>
      </c>
      <c r="Q36" s="16">
        <f>COUNTIF(テーブル13[1/13], "&lt;&gt;")</f>
        <v>0</v>
      </c>
      <c r="R36" s="16">
        <f>COUNTIF(テーブル13[1/14], "&lt;&gt;")</f>
        <v>0</v>
      </c>
      <c r="S36" s="16">
        <f>COUNTIF(テーブル13[1/15], "&lt;&gt;")</f>
        <v>0</v>
      </c>
      <c r="T36" s="16">
        <f>COUNTIF(テーブル13[1/16], "&lt;&gt;")</f>
        <v>0</v>
      </c>
      <c r="U36" s="16">
        <f>COUNTIF(テーブル13[1/17], "&lt;&gt;")</f>
        <v>0</v>
      </c>
      <c r="V36" s="16">
        <f>COUNTIF(テーブル13[1/18], "&lt;&gt;")</f>
        <v>0</v>
      </c>
      <c r="W36" s="26"/>
      <c r="X36" s="156"/>
    </row>
    <row r="37" spans="1:25" ht="21.75" customHeight="1" x14ac:dyDescent="0.2">
      <c r="D37" s="12"/>
      <c r="E37" s="12"/>
      <c r="I37" s="11"/>
      <c r="L37" s="11"/>
      <c r="N37" s="1"/>
      <c r="O37" s="11"/>
      <c r="P37" s="11"/>
      <c r="Q37" s="58"/>
      <c r="W37" s="57" t="s">
        <v>29</v>
      </c>
      <c r="X37" s="157">
        <f>COUNTIF(テーブル13[結果], "&lt;&gt;")</f>
        <v>18</v>
      </c>
    </row>
    <row r="38" spans="1:25" ht="20.25" customHeight="1" x14ac:dyDescent="0.2">
      <c r="D38" s="12"/>
      <c r="E38" s="12"/>
      <c r="I38" s="25"/>
      <c r="J38" s="25"/>
      <c r="K38" s="25"/>
      <c r="W38" s="57" t="s">
        <v>30</v>
      </c>
      <c r="X38" s="157">
        <f>COUNTIF(テーブル13[結果], 1)</f>
        <v>0</v>
      </c>
    </row>
    <row r="39" spans="1:25" x14ac:dyDescent="0.2">
      <c r="D39" s="12"/>
      <c r="E39" s="12"/>
    </row>
  </sheetData>
  <phoneticPr fontId="1"/>
  <conditionalFormatting sqref="D4:D33">
    <cfRule type="cellIs" dxfId="33" priority="7" operator="equal">
      <formula>2</formula>
    </cfRule>
    <cfRule type="cellIs" dxfId="32" priority="8" operator="equal">
      <formula>1</formula>
    </cfRule>
  </conditionalFormatting>
  <conditionalFormatting sqref="X4:X33">
    <cfRule type="cellIs" dxfId="31" priority="2" operator="equal">
      <formula>"＋"</formula>
    </cfRule>
    <cfRule type="cellIs" dxfId="30" priority="5" operator="equal">
      <formula>1</formula>
    </cfRule>
    <cfRule type="cellIs" dxfId="29" priority="6" operator="equal">
      <formula>0</formula>
    </cfRule>
  </conditionalFormatting>
  <conditionalFormatting sqref="G4:V33">
    <cfRule type="expression" dxfId="28" priority="1">
      <formula>AND(TEXT(G$3,"m/d")=TEXT($W4,"m/d"),$X4="＋")</formula>
    </cfRule>
    <cfRule type="expression" dxfId="27" priority="4">
      <formula>AND(G4&lt;&gt;"", COUNTIF($G4:G4, "&lt;&gt;")=1)</formula>
    </cfRule>
  </conditionalFormatting>
  <dataValidations count="1">
    <dataValidation type="list" allowBlank="1" showInputMessage="1" showErrorMessage="1" sqref="X4:X33">
      <formula1>"＋,－"</formula1>
    </dataValidation>
  </dataValidations>
  <pageMargins left="0.47244094488188981" right="0.15748031496062992" top="0.62992125984251968" bottom="0.23622047244094491" header="0.51181102362204722" footer="0.19685039370078741"/>
  <pageSetup paperSize="9" scale="55" orientation="landscape" cellComments="asDisplayed" r:id="rId1"/>
  <headerFooter alignWithMargins="0"/>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報告様式</vt:lpstr>
      <vt:lpstr>経過表</vt:lpstr>
      <vt:lpstr>経過表 (記入例)</vt:lpstr>
      <vt:lpstr>経過表!Print_Area</vt:lpstr>
      <vt:lpstr>'経過表 (記入例)'!Print_Area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2025-03-04T07:19:58Z</cp:lastPrinted>
  <dcterms:created xsi:type="dcterms:W3CDTF">2006-10-04T00:07:17Z</dcterms:created>
  <dcterms:modified xsi:type="dcterms:W3CDTF">2025-03-04T07:20:29Z</dcterms:modified>
</cp:coreProperties>
</file>